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6"/>
  </bookViews>
  <sheets>
    <sheet name="пример" sheetId="1" r:id="rId1"/>
    <sheet name="Лист24" sheetId="2" state="hidden" r:id="rId2"/>
    <sheet name="Лист25" sheetId="3" state="hidden" r:id="rId3"/>
    <sheet name="22.11.2020" sheetId="4" r:id="rId4"/>
    <sheet name="25.11.2020" sheetId="5" r:id="rId5"/>
    <sheet name="02.12.2020" sheetId="6" r:id="rId6"/>
    <sheet name="02.02.2021" sheetId="7" r:id="rId7"/>
  </sheets>
  <definedNames/>
  <calcPr fullCalcOnLoad="1"/>
</workbook>
</file>

<file path=xl/sharedStrings.xml><?xml version="1.0" encoding="utf-8"?>
<sst xmlns="http://schemas.openxmlformats.org/spreadsheetml/2006/main" count="361" uniqueCount="87">
  <si>
    <t>Утвержден общим собранием собственников</t>
  </si>
  <si>
    <t>План работ и услуг по содержанию и ремонту общего имущества МКД на 2019 год по адресу:                                                                                            Шукшина, 12</t>
  </si>
  <si>
    <t>Характеристика МКД</t>
  </si>
  <si>
    <t>9-этажный панельный дом</t>
  </si>
  <si>
    <t>кол-во подъездов</t>
  </si>
  <si>
    <t>общая площадь помещений</t>
  </si>
  <si>
    <t>площадь подвального помещения</t>
  </si>
  <si>
    <t>Сумма задолженности МКД за ресурсы</t>
  </si>
  <si>
    <t>Количество лифтов</t>
  </si>
  <si>
    <t>Тариф на содержание</t>
  </si>
  <si>
    <t>Прочие доходы дома</t>
  </si>
  <si>
    <t>Годовой доход МКД</t>
  </si>
  <si>
    <t>1</t>
  </si>
  <si>
    <t xml:space="preserve"> Обслуживанию  общего имущества МКД </t>
  </si>
  <si>
    <t>сумма в месяц, руб</t>
  </si>
  <si>
    <t>План</t>
  </si>
  <si>
    <t>За счет средств текущего содержания жилья (ТСЖ)</t>
  </si>
  <si>
    <t>на 1 м2, руб</t>
  </si>
  <si>
    <t xml:space="preserve">ориентировочная сумма в год, руб. </t>
  </si>
  <si>
    <t>1.1.</t>
  </si>
  <si>
    <t>Текущее содержание МКД</t>
  </si>
  <si>
    <t>1.2</t>
  </si>
  <si>
    <t xml:space="preserve">Услуги аварийно-диспетчерской службы, в тч. </t>
  </si>
  <si>
    <t>1.3</t>
  </si>
  <si>
    <t>Снятие показаний общедомового прибора учета</t>
  </si>
  <si>
    <t>1.4</t>
  </si>
  <si>
    <t>Страхование лифтов</t>
  </si>
  <si>
    <t>1.5</t>
  </si>
  <si>
    <t>Дератизация подвального помещения</t>
  </si>
  <si>
    <t>1.6</t>
  </si>
  <si>
    <t>Дезинсекция подвального помещения</t>
  </si>
  <si>
    <t>1.7</t>
  </si>
  <si>
    <t xml:space="preserve">Услуги по управлению многоквартирным домом (12%) </t>
  </si>
  <si>
    <t>1.8</t>
  </si>
  <si>
    <t>Сборы за обслуживание системой "Город" и ООО "Вычислительный центр ЖКХ"  (0,9%)</t>
  </si>
  <si>
    <t>1.9</t>
  </si>
  <si>
    <t>Обслуживанеие Банком (2,5%)</t>
  </si>
  <si>
    <t>1.10</t>
  </si>
  <si>
    <t>Госпошлина</t>
  </si>
  <si>
    <t>итого услуги по управлению и содержанию МКД</t>
  </si>
  <si>
    <t>Остаток денежных средств на текущий ремонт МКД  с учетом прочих доходов (справочно)</t>
  </si>
  <si>
    <t>2</t>
  </si>
  <si>
    <r>
      <t xml:space="preserve"> </t>
    </r>
    <r>
      <rPr>
        <b/>
        <i/>
        <sz val="10"/>
        <rFont val="Times New Roman"/>
        <family val="1"/>
      </rPr>
      <t xml:space="preserve">Текущий ремонт  общего имущества МКД </t>
    </r>
  </si>
  <si>
    <t>2.1</t>
  </si>
  <si>
    <t>Промывка, опресовка ОС</t>
  </si>
  <si>
    <t>2.2</t>
  </si>
  <si>
    <t>Ремонт крылец 5, 6 подъезды</t>
  </si>
  <si>
    <t>2.3</t>
  </si>
  <si>
    <t>Косметический ремонт входов с 1 по 6</t>
  </si>
  <si>
    <t>2.4</t>
  </si>
  <si>
    <t>Ремонт подъездных козырьков с 1 по 6</t>
  </si>
  <si>
    <t>2.5</t>
  </si>
  <si>
    <t>Замена теплоизоляции</t>
  </si>
  <si>
    <t>2.6</t>
  </si>
  <si>
    <t>Поверка приборов ХВС, ГВС, ОТ.</t>
  </si>
  <si>
    <t>2.7</t>
  </si>
  <si>
    <t>Дезенфекция мусоростволов с побелкой мусорокамер</t>
  </si>
  <si>
    <t>2.8</t>
  </si>
  <si>
    <t>Очистка подвала, техэтажа</t>
  </si>
  <si>
    <t>Итого</t>
  </si>
  <si>
    <t>Рекомендуемый тариф</t>
  </si>
  <si>
    <t>Прочие доходы</t>
  </si>
  <si>
    <t>ПроДвижение</t>
  </si>
  <si>
    <t>Оранжевый слон</t>
  </si>
  <si>
    <t>Провайдеры:</t>
  </si>
  <si>
    <t>ПАО " МТС"</t>
  </si>
  <si>
    <t>АО "КТТ"</t>
  </si>
  <si>
    <t>ПАО " Ростелеком"</t>
  </si>
  <si>
    <t xml:space="preserve">ИТОГО </t>
  </si>
  <si>
    <t>ВНЕСЕНИЕ ДОПОЛНЕНИЙ В ПЛАН РАБОТ ПО ТЕКУЩЕМУ РЕМОНТУ МКД ПРОИЗВОДИТСЯ С 01.04.2019- 15.04.2019 ПО ИТОГАМ ГОДОВОГО ОТЧЕТА ЗА 2019 ГОД И УТВЕРЖДАЕТСЯ УПОЛНОМОЧЕННЫМ СОВЕТОМ МКД</t>
  </si>
  <si>
    <t>Начальник ПТО______________/Шабалина Д.В.</t>
  </si>
  <si>
    <t>План работ и услуг по содержанию и ремонту общего имущества МКД на 2020 год по адресу:                                                                                            Шукшина, 12</t>
  </si>
  <si>
    <t>Ремонт входов в подъезды</t>
  </si>
  <si>
    <t>ремонт кровли кв.180</t>
  </si>
  <si>
    <t>ремонт межпанельных швов по заявкам</t>
  </si>
  <si>
    <t>ремонт дверей мусорокамер</t>
  </si>
  <si>
    <t>ремонт стояков ГВС, ГВС, циркуляции</t>
  </si>
  <si>
    <t>ограждение спортивной площадки</t>
  </si>
  <si>
    <t>Остаток денежных средств на текущий ремонт МКД  с учетом прочих доходов за 2020 год</t>
  </si>
  <si>
    <t>3.1</t>
  </si>
  <si>
    <t>Ремонт крылец 1 - 6 подъезды</t>
  </si>
  <si>
    <t>3.2</t>
  </si>
  <si>
    <t>Устройство козырьков подъездных с 1 по 6</t>
  </si>
  <si>
    <t>АО «ЭР-Телеком холдинг»</t>
  </si>
  <si>
    <t>АО "ТТК"</t>
  </si>
  <si>
    <t>дезинфекция стволов мусорокамер</t>
  </si>
  <si>
    <t>План работ и услуг по содержанию и ремонту общего имущества МКД на 2021 год по адресу:                                                                                            Шукшина, 12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</si>
</sst>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0"/>
  </numFmts>
  <fonts count="13">
    <font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153">
    <xf numFmtId="164" fontId="0" fillId="0" borderId="0" xfId="0" applyAlignment="1">
      <alignment/>
    </xf>
    <xf numFmtId="164" fontId="3" fillId="0" borderId="0" xfId="21" applyFont="1" applyProtection="1">
      <alignment/>
      <protection/>
    </xf>
    <xf numFmtId="164" fontId="4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wrapText="1"/>
      <protection locked="0"/>
    </xf>
    <xf numFmtId="164" fontId="10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4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11" fillId="0" borderId="0" xfId="21" applyFont="1" applyProtection="1">
      <alignment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12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12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12" fillId="0" borderId="2" xfId="21" applyNumberFormat="1" applyFont="1" applyBorder="1" applyProtection="1">
      <alignment/>
      <protection/>
    </xf>
    <xf numFmtId="164" fontId="4" fillId="0" borderId="0" xfId="21" applyFont="1" applyBorder="1" applyProtection="1">
      <alignment/>
      <protection/>
    </xf>
    <xf numFmtId="165" fontId="12" fillId="0" borderId="6" xfId="21" applyNumberFormat="1" applyFont="1" applyBorder="1" applyAlignment="1" applyProtection="1">
      <alignment/>
      <protection/>
    </xf>
    <xf numFmtId="165" fontId="8" fillId="0" borderId="7" xfId="21" applyNumberFormat="1" applyFont="1" applyBorder="1" applyAlignment="1" applyProtection="1">
      <alignment horizontal="left" vertical="top" wrapText="1"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Protection="1">
      <alignment/>
      <protection/>
    </xf>
    <xf numFmtId="165" fontId="6" fillId="0" borderId="0" xfId="21" applyNumberFormat="1" applyFont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4" fontId="2" fillId="0" borderId="0" xfId="21">
      <alignment/>
      <protection/>
    </xf>
    <xf numFmtId="164" fontId="3" fillId="0" borderId="0" xfId="21" applyFont="1" applyProtection="1">
      <alignment/>
      <protection/>
    </xf>
    <xf numFmtId="164" fontId="3" fillId="0" borderId="0" xfId="21" applyFont="1" applyBorder="1" applyAlignment="1" applyProtection="1">
      <alignment horizontal="left"/>
      <protection/>
    </xf>
    <xf numFmtId="164" fontId="3" fillId="0" borderId="0" xfId="21" applyFont="1" applyBorder="1" applyAlignment="1" applyProtection="1">
      <alignment horizontal="right"/>
      <protection/>
    </xf>
    <xf numFmtId="164" fontId="5" fillId="0" borderId="0" xfId="21" applyFont="1" applyBorder="1" applyAlignment="1" applyProtection="1">
      <alignment horizontal="left" vertical="top" wrapText="1"/>
      <protection/>
    </xf>
    <xf numFmtId="166" fontId="5" fillId="0" borderId="1" xfId="21" applyNumberFormat="1" applyFont="1" applyBorder="1" applyAlignment="1" applyProtection="1">
      <alignment readingOrder="1"/>
      <protection/>
    </xf>
    <xf numFmtId="164" fontId="5" fillId="0" borderId="2" xfId="21" applyFont="1" applyBorder="1" applyAlignment="1" applyProtection="1">
      <alignment readingOrder="1"/>
      <protection/>
    </xf>
    <xf numFmtId="164" fontId="3" fillId="0" borderId="0" xfId="21" applyFont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readingOrder="1"/>
      <protection/>
    </xf>
    <xf numFmtId="166" fontId="5" fillId="0" borderId="2" xfId="21" applyNumberFormat="1" applyFont="1" applyBorder="1" applyAlignment="1" applyProtection="1">
      <alignment readingOrder="1"/>
      <protection/>
    </xf>
    <xf numFmtId="164" fontId="5" fillId="0" borderId="3" xfId="21" applyFont="1" applyBorder="1" applyAlignment="1" applyProtection="1">
      <alignment horizontal="left" readingOrder="1"/>
      <protection/>
    </xf>
    <xf numFmtId="164" fontId="3" fillId="0" borderId="4" xfId="21" applyFont="1" applyBorder="1" applyAlignment="1" applyProtection="1">
      <alignment horizontal="left"/>
      <protection/>
    </xf>
    <xf numFmtId="164" fontId="3" fillId="0" borderId="5" xfId="21" applyFont="1" applyBorder="1" applyAlignment="1" applyProtection="1">
      <alignment horizontal="left"/>
      <protection/>
    </xf>
    <xf numFmtId="165" fontId="1" fillId="0" borderId="0" xfId="20" applyFill="1" applyBorder="1" applyAlignment="1" applyProtection="1">
      <alignment/>
      <protection/>
    </xf>
    <xf numFmtId="164" fontId="5" fillId="0" borderId="2" xfId="21" applyFont="1" applyBorder="1" applyAlignment="1" applyProtection="1">
      <alignment horizontal="left" vertical="center"/>
      <protection/>
    </xf>
    <xf numFmtId="165" fontId="5" fillId="0" borderId="3" xfId="21" applyNumberFormat="1" applyFont="1" applyBorder="1" applyAlignment="1" applyProtection="1">
      <alignment horizontal="left" vertical="center"/>
      <protection/>
    </xf>
    <xf numFmtId="165" fontId="5" fillId="0" borderId="4" xfId="21" applyNumberFormat="1" applyFont="1" applyBorder="1" applyAlignment="1" applyProtection="1">
      <alignment horizontal="left" vertical="center"/>
      <protection/>
    </xf>
    <xf numFmtId="165" fontId="5" fillId="0" borderId="5" xfId="21" applyNumberFormat="1" applyFont="1" applyBorder="1" applyAlignment="1" applyProtection="1">
      <alignment horizontal="left" vertical="center"/>
      <protection/>
    </xf>
    <xf numFmtId="164" fontId="5" fillId="0" borderId="0" xfId="21" applyFont="1" applyBorder="1" applyAlignment="1" applyProtection="1">
      <alignment horizontal="left" vertical="center"/>
      <protection/>
    </xf>
    <xf numFmtId="167" fontId="5" fillId="0" borderId="2" xfId="21" applyNumberFormat="1" applyFont="1" applyBorder="1" applyAlignment="1" applyProtection="1">
      <alignment horizontal="left" vertical="center"/>
      <protection/>
    </xf>
    <xf numFmtId="165" fontId="5" fillId="0" borderId="2" xfId="21" applyNumberFormat="1" applyFont="1" applyBorder="1" applyAlignment="1" applyProtection="1">
      <alignment horizontal="left" vertical="center"/>
      <protection/>
    </xf>
    <xf numFmtId="164" fontId="6" fillId="0" borderId="2" xfId="21" applyFont="1" applyFill="1" applyBorder="1" applyProtection="1">
      <alignment/>
      <protection/>
    </xf>
    <xf numFmtId="165" fontId="3" fillId="0" borderId="2" xfId="21" applyNumberFormat="1" applyFont="1" applyBorder="1" applyAlignment="1" applyProtection="1">
      <alignment horizontal="left"/>
      <protection/>
    </xf>
    <xf numFmtId="164" fontId="7" fillId="0" borderId="2" xfId="21" applyFont="1" applyBorder="1" applyProtection="1">
      <alignment/>
      <protection/>
    </xf>
    <xf numFmtId="164" fontId="3" fillId="0" borderId="2" xfId="21" applyFont="1" applyBorder="1" applyProtection="1">
      <alignment/>
      <protection/>
    </xf>
    <xf numFmtId="164" fontId="7" fillId="0" borderId="2" xfId="21" applyFont="1" applyBorder="1" applyAlignment="1" applyProtection="1">
      <alignment horizontal="left"/>
      <protection/>
    </xf>
    <xf numFmtId="166" fontId="8" fillId="0" borderId="2" xfId="21" applyNumberFormat="1" applyFont="1" applyBorder="1" applyAlignment="1" applyProtection="1">
      <alignment horizontal="center" vertical="center"/>
      <protection/>
    </xf>
    <xf numFmtId="166" fontId="5" fillId="0" borderId="2" xfId="21" applyNumberFormat="1" applyFont="1" applyBorder="1" applyAlignment="1" applyProtection="1">
      <alignment horizontal="center" vertical="center" wrapText="1" readingOrder="1"/>
      <protection/>
    </xf>
    <xf numFmtId="164" fontId="9" fillId="0" borderId="2" xfId="21" applyFont="1" applyBorder="1" applyAlignment="1" applyProtection="1">
      <alignment horizontal="center" vertical="center" wrapText="1" readingOrder="1"/>
      <protection/>
    </xf>
    <xf numFmtId="164" fontId="9" fillId="0" borderId="6" xfId="21" applyFont="1" applyBorder="1" applyAlignment="1" applyProtection="1">
      <alignment horizontal="center" vertical="center" wrapText="1" readingOrder="1"/>
      <protection/>
    </xf>
    <xf numFmtId="166" fontId="6" fillId="0" borderId="3" xfId="21" applyNumberFormat="1" applyFont="1" applyBorder="1" applyProtection="1">
      <alignment/>
      <protection/>
    </xf>
    <xf numFmtId="164" fontId="6" fillId="0" borderId="2" xfId="21" applyNumberFormat="1" applyFont="1" applyBorder="1" applyAlignment="1" applyProtection="1">
      <alignment wrapText="1"/>
      <protection/>
    </xf>
    <xf numFmtId="165" fontId="6" fillId="0" borderId="2" xfId="21" applyNumberFormat="1" applyFont="1" applyBorder="1" applyAlignment="1" applyProtection="1">
      <alignment horizontal="center"/>
      <protection/>
    </xf>
    <xf numFmtId="166" fontId="6" fillId="0" borderId="2" xfId="21" applyNumberFormat="1" applyFont="1" applyBorder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/>
    </xf>
    <xf numFmtId="166" fontId="6" fillId="0" borderId="2" xfId="21" applyNumberFormat="1" applyFont="1" applyBorder="1" applyProtection="1">
      <alignment/>
      <protection locked="0"/>
    </xf>
    <xf numFmtId="165" fontId="6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Fill="1" applyBorder="1" applyProtection="1">
      <alignment/>
      <protection locked="0"/>
    </xf>
    <xf numFmtId="166" fontId="6" fillId="0" borderId="2" xfId="21" applyNumberFormat="1" applyFont="1" applyFill="1" applyBorder="1" applyAlignment="1" applyProtection="1">
      <alignment wrapText="1"/>
      <protection locked="0"/>
    </xf>
    <xf numFmtId="165" fontId="6" fillId="0" borderId="2" xfId="21" applyNumberFormat="1" applyFont="1" applyFill="1" applyBorder="1" applyAlignment="1" applyProtection="1">
      <alignment horizontal="center"/>
      <protection/>
    </xf>
    <xf numFmtId="164" fontId="3" fillId="0" borderId="0" xfId="21" applyFont="1" applyFill="1" applyProtection="1">
      <alignment/>
      <protection/>
    </xf>
    <xf numFmtId="166" fontId="6" fillId="0" borderId="2" xfId="21" applyNumberFormat="1" applyFont="1" applyBorder="1" applyAlignment="1" applyProtection="1">
      <alignment wrapText="1"/>
      <protection locked="0"/>
    </xf>
    <xf numFmtId="164" fontId="6" fillId="0" borderId="0" xfId="21" applyFont="1" applyProtection="1">
      <alignment/>
      <protection/>
    </xf>
    <xf numFmtId="166" fontId="6" fillId="0" borderId="2" xfId="21" applyNumberFormat="1" applyFont="1" applyBorder="1" applyAlignment="1" applyProtection="1">
      <alignment vertical="center"/>
      <protection locked="0"/>
    </xf>
    <xf numFmtId="166" fontId="6" fillId="0" borderId="2" xfId="21" applyNumberFormat="1" applyFont="1" applyBorder="1" applyAlignment="1" applyProtection="1">
      <alignment vertical="center" wrapText="1"/>
      <protection locked="0"/>
    </xf>
    <xf numFmtId="165" fontId="6" fillId="0" borderId="2" xfId="21" applyNumberFormat="1" applyFont="1" applyBorder="1" applyAlignment="1" applyProtection="1">
      <alignment horizontal="center" vertical="center"/>
      <protection/>
    </xf>
    <xf numFmtId="165" fontId="6" fillId="0" borderId="2" xfId="21" applyNumberFormat="1" applyFont="1" applyBorder="1" applyAlignment="1" applyProtection="1">
      <alignment horizontal="center" vertical="center"/>
      <protection locked="0"/>
    </xf>
    <xf numFmtId="164" fontId="3" fillId="0" borderId="0" xfId="21" applyFont="1" applyAlignment="1" applyProtection="1">
      <alignment vertical="center"/>
      <protection/>
    </xf>
    <xf numFmtId="166" fontId="8" fillId="0" borderId="2" xfId="21" applyNumberFormat="1" applyFont="1" applyBorder="1" applyProtection="1">
      <alignment/>
      <protection locked="0"/>
    </xf>
    <xf numFmtId="165" fontId="8" fillId="0" borderId="2" xfId="21" applyNumberFormat="1" applyFont="1" applyBorder="1" applyAlignment="1" applyProtection="1">
      <alignment horizontal="center"/>
      <protection/>
    </xf>
    <xf numFmtId="164" fontId="7" fillId="0" borderId="0" xfId="21" applyFont="1" applyProtection="1">
      <alignment/>
      <protection/>
    </xf>
    <xf numFmtId="166" fontId="8" fillId="0" borderId="2" xfId="21" applyNumberFormat="1" applyFont="1" applyBorder="1" applyAlignment="1" applyProtection="1">
      <alignment horizontal="center"/>
      <protection locked="0"/>
    </xf>
    <xf numFmtId="166" fontId="6" fillId="0" borderId="2" xfId="21" applyNumberFormat="1" applyFont="1" applyBorder="1" applyAlignment="1" applyProtection="1">
      <alignment horizontal="center" vertical="center" wrapText="1"/>
      <protection locked="0"/>
    </xf>
    <xf numFmtId="166" fontId="6" fillId="0" borderId="2" xfId="21" applyNumberFormat="1" applyFont="1" applyBorder="1" applyAlignment="1" applyProtection="1">
      <alignment horizontal="left" vertical="center" wrapText="1"/>
      <protection/>
    </xf>
    <xf numFmtId="164" fontId="6" fillId="0" borderId="0" xfId="0" applyFont="1" applyAlignment="1">
      <alignment/>
    </xf>
    <xf numFmtId="166" fontId="8" fillId="0" borderId="2" xfId="21" applyNumberFormat="1" applyFont="1" applyBorder="1" applyAlignment="1" applyProtection="1">
      <alignment wrapText="1"/>
      <protection/>
    </xf>
    <xf numFmtId="166" fontId="8" fillId="0" borderId="2" xfId="21" applyNumberFormat="1" applyFont="1" applyBorder="1" applyAlignment="1" applyProtection="1">
      <alignment horizontal="right" wrapText="1"/>
      <protection/>
    </xf>
    <xf numFmtId="165" fontId="5" fillId="0" borderId="2" xfId="21" applyNumberFormat="1" applyFont="1" applyBorder="1" applyAlignment="1" applyProtection="1">
      <alignment horizontal="center"/>
      <protection/>
    </xf>
    <xf numFmtId="165" fontId="9" fillId="0" borderId="2" xfId="21" applyNumberFormat="1" applyFont="1" applyBorder="1" applyAlignment="1" applyProtection="1">
      <alignment horizontal="center"/>
      <protection/>
    </xf>
    <xf numFmtId="166" fontId="8" fillId="2" borderId="2" xfId="21" applyNumberFormat="1" applyFont="1" applyFill="1" applyBorder="1" applyAlignment="1" applyProtection="1">
      <alignment wrapText="1"/>
      <protection locked="0"/>
    </xf>
    <xf numFmtId="165" fontId="8" fillId="2" borderId="2" xfId="21" applyNumberFormat="1" applyFont="1" applyFill="1" applyBorder="1" applyAlignment="1" applyProtection="1">
      <alignment horizontal="center"/>
      <protection/>
    </xf>
    <xf numFmtId="166" fontId="6" fillId="0" borderId="2" xfId="21" applyNumberFormat="1" applyFont="1" applyBorder="1" applyAlignment="1" applyProtection="1">
      <alignment horizontal="center" vertical="center" wrapText="1"/>
      <protection/>
    </xf>
    <xf numFmtId="165" fontId="9" fillId="0" borderId="2" xfId="21" applyNumberFormat="1" applyFont="1" applyBorder="1" applyAlignment="1" applyProtection="1">
      <alignment horizontal="center" vertical="center"/>
      <protection/>
    </xf>
    <xf numFmtId="166" fontId="8" fillId="0" borderId="2" xfId="21" applyNumberFormat="1" applyFont="1" applyBorder="1" applyAlignment="1" applyProtection="1">
      <alignment horizontal="center" vertical="center" wrapText="1"/>
      <protection/>
    </xf>
    <xf numFmtId="166" fontId="8" fillId="0" borderId="2" xfId="21" applyNumberFormat="1" applyFont="1" applyBorder="1" applyAlignment="1" applyProtection="1">
      <alignment horizontal="right" vertical="center" wrapText="1"/>
      <protection/>
    </xf>
    <xf numFmtId="165" fontId="8" fillId="0" borderId="2" xfId="21" applyNumberFormat="1" applyFont="1" applyBorder="1" applyAlignment="1" applyProtection="1">
      <alignment horizontal="center" vertical="center"/>
      <protection/>
    </xf>
    <xf numFmtId="165" fontId="5" fillId="0" borderId="2" xfId="21" applyNumberFormat="1" applyFont="1" applyBorder="1" applyAlignment="1" applyProtection="1">
      <alignment horizontal="center" vertical="center"/>
      <protection/>
    </xf>
    <xf numFmtId="166" fontId="6" fillId="0" borderId="0" xfId="21" applyNumberFormat="1" applyFont="1" applyProtection="1">
      <alignment/>
      <protection/>
    </xf>
    <xf numFmtId="165" fontId="8" fillId="0" borderId="2" xfId="21" applyNumberFormat="1" applyFont="1" applyBorder="1" applyProtection="1">
      <alignment/>
      <protection/>
    </xf>
    <xf numFmtId="165" fontId="6" fillId="0" borderId="0" xfId="21" applyNumberFormat="1" applyFont="1" applyProtection="1">
      <alignment/>
      <protection/>
    </xf>
    <xf numFmtId="165" fontId="6" fillId="0" borderId="2" xfId="21" applyNumberFormat="1" applyFont="1" applyBorder="1" applyProtection="1">
      <alignment/>
      <protection/>
    </xf>
    <xf numFmtId="165" fontId="6" fillId="0" borderId="2" xfId="21" applyNumberFormat="1" applyFont="1" applyBorder="1" applyAlignment="1" applyProtection="1">
      <alignment horizontal="right"/>
      <protection/>
    </xf>
    <xf numFmtId="165" fontId="6" fillId="0" borderId="8" xfId="21" applyNumberFormat="1" applyFont="1" applyBorder="1" applyProtection="1">
      <alignment/>
      <protection/>
    </xf>
    <xf numFmtId="166" fontId="8" fillId="0" borderId="0" xfId="21" applyNumberFormat="1" applyFont="1" applyProtection="1">
      <alignment/>
      <protection/>
    </xf>
    <xf numFmtId="164" fontId="7" fillId="0" borderId="0" xfId="21" applyFont="1" applyBorder="1" applyProtection="1">
      <alignment/>
      <protection/>
    </xf>
    <xf numFmtId="166" fontId="6" fillId="0" borderId="0" xfId="21" applyNumberFormat="1" applyFont="1" applyAlignment="1" applyProtection="1">
      <alignment horizontal="left"/>
      <protection/>
    </xf>
    <xf numFmtId="165" fontId="3" fillId="0" borderId="0" xfId="21" applyNumberFormat="1" applyFont="1" applyProtection="1">
      <alignment/>
      <protection/>
    </xf>
    <xf numFmtId="166" fontId="6" fillId="0" borderId="0" xfId="21" applyNumberFormat="1" applyFont="1" applyBorder="1" applyAlignment="1" applyProtection="1">
      <alignment horizontal="left"/>
      <protection/>
    </xf>
    <xf numFmtId="165" fontId="6" fillId="0" borderId="0" xfId="21" applyNumberFormat="1" applyFont="1" applyBorder="1" applyProtection="1">
      <alignment/>
      <protection/>
    </xf>
    <xf numFmtId="166" fontId="3" fillId="0" borderId="0" xfId="21" applyNumberFormat="1" applyFont="1" applyProtection="1">
      <alignment/>
      <protection/>
    </xf>
    <xf numFmtId="164" fontId="3" fillId="0" borderId="0" xfId="21" applyFont="1" applyBorder="1" applyProtection="1">
      <alignment/>
      <protection/>
    </xf>
    <xf numFmtId="166" fontId="6" fillId="3" borderId="2" xfId="21" applyNumberFormat="1" applyFont="1" applyFill="1" applyBorder="1" applyAlignment="1" applyProtection="1">
      <alignment wrapText="1"/>
      <protection locked="0"/>
    </xf>
    <xf numFmtId="165" fontId="6" fillId="3" borderId="2" xfId="21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ReportCell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9C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1" name="Text Box 1"/>
        <xdr:cNvSpPr>
          <a:spLocks/>
        </xdr:cNvSpPr>
      </xdr:nvSpPr>
      <xdr:spPr>
        <a:xfrm>
          <a:off x="666750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19050</xdr:rowOff>
    </xdr:to>
    <xdr:sp>
      <xdr:nvSpPr>
        <xdr:cNvPr id="2" name="Text Box 1"/>
        <xdr:cNvSpPr>
          <a:spLocks/>
        </xdr:cNvSpPr>
      </xdr:nvSpPr>
      <xdr:spPr>
        <a:xfrm>
          <a:off x="6667500" y="1504950"/>
          <a:ext cx="666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724650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724650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1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152400</xdr:rowOff>
    </xdr:from>
    <xdr:to>
      <xdr:col>6</xdr:col>
      <xdr:colOff>95250</xdr:colOff>
      <xdr:row>9</xdr:row>
      <xdr:rowOff>47625</xdr:rowOff>
    </xdr:to>
    <xdr:sp>
      <xdr:nvSpPr>
        <xdr:cNvPr id="2" name="Text Box 1"/>
        <xdr:cNvSpPr>
          <a:spLocks/>
        </xdr:cNvSpPr>
      </xdr:nvSpPr>
      <xdr:spPr>
        <a:xfrm>
          <a:off x="6638925" y="15049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6"/>
  <sheetViews>
    <sheetView workbookViewId="0" topLeftCell="A1">
      <selection activeCell="H21" sqref="H21"/>
    </sheetView>
  </sheetViews>
  <sheetFormatPr defaultColWidth="9.140625" defaultRowHeight="12.75"/>
  <cols>
    <col min="1" max="1" width="4.7109375" style="1" customWidth="1"/>
    <col min="2" max="2" width="46.57421875" style="1" customWidth="1"/>
    <col min="3" max="3" width="11.421875" style="1" customWidth="1"/>
    <col min="4" max="4" width="7.7109375" style="1" customWidth="1"/>
    <col min="5" max="5" width="13.00390625" style="1" customWidth="1"/>
    <col min="6" max="6" width="16.140625" style="1" customWidth="1"/>
    <col min="7" max="7" width="11.140625" style="2" customWidth="1"/>
    <col min="8" max="8" width="13.00390625" style="2" customWidth="1"/>
    <col min="9" max="16384" width="8.8515625" style="2" customWidth="1"/>
  </cols>
  <sheetData>
    <row r="1" spans="2:6" ht="12.75">
      <c r="B1" s="3" t="s">
        <v>0</v>
      </c>
      <c r="C1" s="3"/>
      <c r="E1" s="4"/>
      <c r="F1" s="4"/>
    </row>
    <row r="2" spans="1:6" ht="30" customHeight="1">
      <c r="A2" s="5" t="s">
        <v>1</v>
      </c>
      <c r="B2" s="5"/>
      <c r="C2" s="5"/>
      <c r="D2" s="5"/>
      <c r="E2" s="5"/>
      <c r="F2" s="5"/>
    </row>
    <row r="3" spans="2:6" ht="12.75">
      <c r="B3" s="6" t="s">
        <v>2</v>
      </c>
      <c r="C3" s="7" t="s">
        <v>3</v>
      </c>
      <c r="D3" s="7"/>
      <c r="E3" s="7"/>
      <c r="F3" s="8"/>
    </row>
    <row r="4" spans="2:6" ht="12.75">
      <c r="B4" s="6" t="s">
        <v>4</v>
      </c>
      <c r="C4" s="9">
        <v>6</v>
      </c>
      <c r="D4" s="9"/>
      <c r="E4" s="9"/>
      <c r="F4" s="3"/>
    </row>
    <row r="5" spans="2:6" ht="12.75">
      <c r="B5" s="10" t="s">
        <v>5</v>
      </c>
      <c r="C5" s="9">
        <v>11664.7</v>
      </c>
      <c r="D5" s="9"/>
      <c r="E5" s="9"/>
      <c r="F5" s="3"/>
    </row>
    <row r="6" spans="2:6" ht="12.75">
      <c r="B6" s="10" t="s">
        <v>6</v>
      </c>
      <c r="C6" s="11">
        <v>1774.9</v>
      </c>
      <c r="D6" s="12"/>
      <c r="E6" s="13"/>
      <c r="F6" s="3"/>
    </row>
    <row r="7" spans="2:6" ht="12.75">
      <c r="B7" s="14" t="s">
        <v>7</v>
      </c>
      <c r="C7" s="15">
        <v>1004185.9</v>
      </c>
      <c r="D7" s="16"/>
      <c r="E7" s="17"/>
      <c r="F7" s="18"/>
    </row>
    <row r="8" spans="2:6" ht="12.75">
      <c r="B8" s="14" t="s">
        <v>8</v>
      </c>
      <c r="C8" s="19">
        <v>6</v>
      </c>
      <c r="D8" s="20"/>
      <c r="E8" s="20"/>
      <c r="F8" s="18"/>
    </row>
    <row r="9" spans="2:5" ht="12.75">
      <c r="B9" s="21" t="s">
        <v>9</v>
      </c>
      <c r="C9" s="22">
        <v>9.5</v>
      </c>
      <c r="D9" s="23"/>
      <c r="E9" s="24"/>
    </row>
    <row r="10" spans="2:5" ht="12.75">
      <c r="B10" s="21" t="s">
        <v>10</v>
      </c>
      <c r="C10" s="22">
        <v>21072.48</v>
      </c>
      <c r="D10" s="23"/>
      <c r="E10" s="24"/>
    </row>
    <row r="11" spans="2:5" ht="12.75">
      <c r="B11" s="21" t="s">
        <v>11</v>
      </c>
      <c r="C11" s="25">
        <f>C5*C9*12</f>
        <v>1329775.8</v>
      </c>
      <c r="D11" s="23">
        <f>C11/12</f>
        <v>110814.65000000001</v>
      </c>
      <c r="E11" s="24"/>
    </row>
    <row r="12" spans="1:6" ht="18.75" customHeight="1">
      <c r="A12" s="26" t="s">
        <v>12</v>
      </c>
      <c r="B12" s="27" t="s">
        <v>13</v>
      </c>
      <c r="C12" s="28" t="s">
        <v>14</v>
      </c>
      <c r="D12" s="28" t="s">
        <v>15</v>
      </c>
      <c r="E12" s="28"/>
      <c r="F12" s="28" t="s">
        <v>16</v>
      </c>
    </row>
    <row r="13" spans="1:6" ht="12.75">
      <c r="A13" s="26"/>
      <c r="B13" s="27"/>
      <c r="C13" s="28"/>
      <c r="D13" s="29" t="s">
        <v>17</v>
      </c>
      <c r="E13" s="29" t="s">
        <v>18</v>
      </c>
      <c r="F13" s="28"/>
    </row>
    <row r="14" spans="1:6" ht="12.75">
      <c r="A14" s="30" t="s">
        <v>19</v>
      </c>
      <c r="B14" s="31" t="s">
        <v>20</v>
      </c>
      <c r="C14" s="32">
        <f>D14*C5</f>
        <v>54124.208</v>
      </c>
      <c r="D14" s="32">
        <v>4.64</v>
      </c>
      <c r="E14" s="32">
        <f>C14*12</f>
        <v>649490.496</v>
      </c>
      <c r="F14" s="32">
        <f>C14*12</f>
        <v>649490.496</v>
      </c>
    </row>
    <row r="15" spans="1:6" ht="12.75">
      <c r="A15" s="33" t="s">
        <v>21</v>
      </c>
      <c r="B15" s="34" t="s">
        <v>22</v>
      </c>
      <c r="C15" s="32">
        <f>D15*C5</f>
        <v>7815.349000000001</v>
      </c>
      <c r="D15" s="32">
        <v>0.67</v>
      </c>
      <c r="E15" s="32">
        <f>C15*12</f>
        <v>93784.18800000001</v>
      </c>
      <c r="F15" s="32">
        <f>C15*12</f>
        <v>93784.18800000001</v>
      </c>
    </row>
    <row r="16" spans="1:6" ht="12.75">
      <c r="A16" s="33" t="s">
        <v>23</v>
      </c>
      <c r="B16" s="34" t="s">
        <v>24</v>
      </c>
      <c r="C16" s="32">
        <v>1350</v>
      </c>
      <c r="D16" s="32">
        <f>C16/C5</f>
        <v>0.115733795125464</v>
      </c>
      <c r="E16" s="32">
        <f>C16*12</f>
        <v>16200</v>
      </c>
      <c r="F16" s="32">
        <f>C16*12</f>
        <v>16200</v>
      </c>
    </row>
    <row r="17" spans="1:6" ht="12.75">
      <c r="A17" s="35" t="s">
        <v>25</v>
      </c>
      <c r="B17" s="24" t="s">
        <v>26</v>
      </c>
      <c r="C17" s="32">
        <f>E17/12</f>
        <v>588</v>
      </c>
      <c r="D17" s="32">
        <f>C17/C5</f>
        <v>0.05040849743242432</v>
      </c>
      <c r="E17" s="36">
        <f>(C8*98)*12</f>
        <v>7056</v>
      </c>
      <c r="F17" s="32">
        <f>C17*12</f>
        <v>7056</v>
      </c>
    </row>
    <row r="18" spans="1:6" ht="12.75">
      <c r="A18" s="35" t="s">
        <v>27</v>
      </c>
      <c r="B18" s="37" t="s">
        <v>28</v>
      </c>
      <c r="C18" s="32">
        <f>E18/12</f>
        <v>103.53583333333336</v>
      </c>
      <c r="D18" s="32">
        <f>C18/C5</f>
        <v>0.008875996239366066</v>
      </c>
      <c r="E18" s="32">
        <f>C6*0.7</f>
        <v>1242.4300000000003</v>
      </c>
      <c r="F18" s="32">
        <f>C18*12</f>
        <v>1242.4300000000003</v>
      </c>
    </row>
    <row r="19" spans="1:6" ht="12.75">
      <c r="A19" s="35" t="s">
        <v>29</v>
      </c>
      <c r="B19" s="37" t="s">
        <v>30</v>
      </c>
      <c r="C19" s="32">
        <f>E19/12</f>
        <v>177.49</v>
      </c>
      <c r="D19" s="32">
        <f>C19/C5</f>
        <v>0.015215993553198968</v>
      </c>
      <c r="E19" s="32">
        <f>C6*1.2</f>
        <v>2129.88</v>
      </c>
      <c r="F19" s="32">
        <f>C19*12</f>
        <v>2129.88</v>
      </c>
    </row>
    <row r="20" spans="1:6" s="38" customFormat="1" ht="12.75">
      <c r="A20" s="35" t="s">
        <v>31</v>
      </c>
      <c r="B20" s="37" t="s">
        <v>32</v>
      </c>
      <c r="C20" s="32">
        <f>C11*0.12/12</f>
        <v>13297.758</v>
      </c>
      <c r="D20" s="32">
        <f>C20/C5</f>
        <v>1.14</v>
      </c>
      <c r="E20" s="36">
        <f>C11*0.12</f>
        <v>159573.096</v>
      </c>
      <c r="F20" s="32">
        <f>C20*12</f>
        <v>159573.096</v>
      </c>
    </row>
    <row r="21" spans="1:6" ht="12.75">
      <c r="A21" s="35" t="s">
        <v>33</v>
      </c>
      <c r="B21" s="37" t="s">
        <v>34</v>
      </c>
      <c r="C21" s="32">
        <f>C11*0.009/12</f>
        <v>997.3318500000001</v>
      </c>
      <c r="D21" s="32">
        <f>C21/C5</f>
        <v>0.0855</v>
      </c>
      <c r="E21" s="36">
        <f>C11*0.009</f>
        <v>11967.982200000002</v>
      </c>
      <c r="F21" s="32">
        <f>C21*12</f>
        <v>11967.982200000002</v>
      </c>
    </row>
    <row r="22" spans="1:6" s="38" customFormat="1" ht="12.75">
      <c r="A22" s="35" t="s">
        <v>35</v>
      </c>
      <c r="B22" s="37" t="s">
        <v>36</v>
      </c>
      <c r="C22" s="32">
        <f>E22/12</f>
        <v>2770.3662500000005</v>
      </c>
      <c r="D22" s="32">
        <f>C22/C5</f>
        <v>0.23750000000000002</v>
      </c>
      <c r="E22" s="36">
        <f>C11*0.025</f>
        <v>33244.395000000004</v>
      </c>
      <c r="F22" s="32">
        <f>C22*12</f>
        <v>33244.395000000004</v>
      </c>
    </row>
    <row r="23" spans="1:6" s="43" customFormat="1" ht="12.75">
      <c r="A23" s="39" t="s">
        <v>37</v>
      </c>
      <c r="B23" s="40" t="s">
        <v>38</v>
      </c>
      <c r="C23" s="41">
        <f>E23/12</f>
        <v>836.8215833333334</v>
      </c>
      <c r="D23" s="41">
        <f>E23/C5/12</f>
        <v>0.0717396575422714</v>
      </c>
      <c r="E23" s="42">
        <f>C7*0.01</f>
        <v>10041.859</v>
      </c>
      <c r="F23" s="32">
        <f>C23*12</f>
        <v>10041.859</v>
      </c>
    </row>
    <row r="24" spans="1:6" s="46" customFormat="1" ht="12.75">
      <c r="A24" s="44"/>
      <c r="B24" s="23" t="s">
        <v>39</v>
      </c>
      <c r="C24" s="45">
        <f>SUM(C14:C23)</f>
        <v>82060.86051666667</v>
      </c>
      <c r="D24" s="45">
        <f>SUM(D14:D23)</f>
        <v>7.0349739398927245</v>
      </c>
      <c r="E24" s="45">
        <f>SUM(E14:E23)</f>
        <v>984730.3262000001</v>
      </c>
      <c r="F24" s="45">
        <f>SUM(F14:F23)</f>
        <v>984730.3262000001</v>
      </c>
    </row>
    <row r="25" spans="1:6" ht="12.75">
      <c r="A25" s="35"/>
      <c r="B25" s="47" t="s">
        <v>40</v>
      </c>
      <c r="C25" s="48">
        <f>(C9-D24)*C5</f>
        <v>28753.789483333338</v>
      </c>
      <c r="D25" s="48">
        <f>C25/C5</f>
        <v>2.4650260601072755</v>
      </c>
      <c r="E25" s="48"/>
      <c r="F25" s="48">
        <f>C25*12</f>
        <v>345045.47380000004</v>
      </c>
    </row>
    <row r="26" spans="1:6" ht="12.75" customHeight="1" hidden="1">
      <c r="A26" s="49" t="s">
        <v>41</v>
      </c>
      <c r="B26" s="50" t="s">
        <v>42</v>
      </c>
      <c r="C26" s="32"/>
      <c r="D26" s="32"/>
      <c r="E26" s="36"/>
      <c r="F26" s="36"/>
    </row>
    <row r="27" spans="1:6" ht="12.75">
      <c r="A27" s="49"/>
      <c r="B27" s="50"/>
      <c r="C27" s="32"/>
      <c r="D27" s="32"/>
      <c r="E27" s="36"/>
      <c r="F27" s="36"/>
    </row>
    <row r="28" spans="1:6" ht="12.75">
      <c r="A28" s="35" t="s">
        <v>43</v>
      </c>
      <c r="B28" s="37" t="s">
        <v>44</v>
      </c>
      <c r="C28" s="32">
        <f>E28/12</f>
        <v>1250</v>
      </c>
      <c r="D28" s="32">
        <f>C28/C5</f>
        <v>0.10716092141246666</v>
      </c>
      <c r="E28" s="36">
        <v>15000</v>
      </c>
      <c r="F28" s="36"/>
    </row>
    <row r="29" spans="1:6" ht="12.75">
      <c r="A29" s="35" t="s">
        <v>45</v>
      </c>
      <c r="B29" s="37" t="s">
        <v>46</v>
      </c>
      <c r="C29" s="32">
        <f>E29/12</f>
        <v>5000</v>
      </c>
      <c r="D29" s="32">
        <f>C29/C5</f>
        <v>0.42864368564986666</v>
      </c>
      <c r="E29" s="36">
        <v>60000</v>
      </c>
      <c r="F29" s="36"/>
    </row>
    <row r="30" spans="1:6" ht="12.75">
      <c r="A30" s="35" t="s">
        <v>47</v>
      </c>
      <c r="B30" s="37" t="s">
        <v>48</v>
      </c>
      <c r="C30" s="32">
        <f>E30/12</f>
        <v>15000</v>
      </c>
      <c r="D30" s="32">
        <f>C30/C5</f>
        <v>1.2859310569496</v>
      </c>
      <c r="E30" s="36">
        <v>180000</v>
      </c>
      <c r="F30" s="36"/>
    </row>
    <row r="31" spans="1:6" ht="12.75">
      <c r="A31" s="35" t="s">
        <v>49</v>
      </c>
      <c r="B31" s="37" t="s">
        <v>50</v>
      </c>
      <c r="C31" s="32">
        <f>E31/12</f>
        <v>30000</v>
      </c>
      <c r="D31" s="32">
        <f>C31/C5</f>
        <v>2.5718621138992</v>
      </c>
      <c r="E31" s="36">
        <v>360000</v>
      </c>
      <c r="F31" s="36"/>
    </row>
    <row r="32" spans="1:6" ht="12.75">
      <c r="A32" s="35" t="s">
        <v>51</v>
      </c>
      <c r="B32" s="37" t="s">
        <v>52</v>
      </c>
      <c r="C32" s="32">
        <f>E32/12</f>
        <v>7666.666666666667</v>
      </c>
      <c r="D32" s="32">
        <f>C32/C5</f>
        <v>0.6572536513297956</v>
      </c>
      <c r="E32" s="36">
        <v>92000</v>
      </c>
      <c r="F32" s="36"/>
    </row>
    <row r="33" spans="1:6" ht="12.75">
      <c r="A33" s="35" t="s">
        <v>53</v>
      </c>
      <c r="B33" s="37" t="s">
        <v>54</v>
      </c>
      <c r="C33" s="32">
        <f>E33/12</f>
        <v>3333.3333333333335</v>
      </c>
      <c r="D33" s="32">
        <f>C33/C5</f>
        <v>0.2857624570999111</v>
      </c>
      <c r="E33" s="36">
        <v>40000</v>
      </c>
      <c r="F33" s="36"/>
    </row>
    <row r="34" spans="1:6" ht="12.75">
      <c r="A34" s="35" t="s">
        <v>55</v>
      </c>
      <c r="B34" s="37" t="s">
        <v>56</v>
      </c>
      <c r="C34" s="32">
        <f>E34/12</f>
        <v>7000</v>
      </c>
      <c r="D34" s="32">
        <f>C34/C5</f>
        <v>0.6001011599098134</v>
      </c>
      <c r="E34" s="36">
        <v>84000</v>
      </c>
      <c r="F34" s="36"/>
    </row>
    <row r="35" spans="1:6" ht="12.75">
      <c r="A35" s="33" t="s">
        <v>57</v>
      </c>
      <c r="B35" s="34" t="s">
        <v>58</v>
      </c>
      <c r="C35" s="32">
        <f>E35/12</f>
        <v>5000</v>
      </c>
      <c r="D35" s="32">
        <f>C35/C5</f>
        <v>0.42864368564986666</v>
      </c>
      <c r="E35" s="32">
        <v>60000</v>
      </c>
      <c r="F35" s="45"/>
    </row>
    <row r="36" spans="1:6" ht="12.75">
      <c r="A36" s="51"/>
      <c r="B36" s="52" t="s">
        <v>59</v>
      </c>
      <c r="C36" s="53">
        <f>SUM(C28:C35)</f>
        <v>74250</v>
      </c>
      <c r="D36" s="53">
        <f>SUM(D28:D35)</f>
        <v>6.365358731900519</v>
      </c>
      <c r="E36" s="53">
        <f>SUM(E28:E35)</f>
        <v>891000</v>
      </c>
      <c r="F36" s="54"/>
    </row>
    <row r="37" spans="1:6" ht="12.75">
      <c r="A37" s="33"/>
      <c r="B37" s="52" t="s">
        <v>60</v>
      </c>
      <c r="C37" s="45"/>
      <c r="D37" s="45">
        <f>SUM(D24+D36)</f>
        <v>13.400332671793244</v>
      </c>
      <c r="E37" s="45"/>
      <c r="F37" s="45"/>
    </row>
    <row r="38" spans="1:6" ht="11.25" customHeight="1">
      <c r="A38" s="55"/>
      <c r="B38" s="51" t="s">
        <v>61</v>
      </c>
      <c r="C38" s="56"/>
      <c r="D38" s="57"/>
      <c r="E38" s="57"/>
      <c r="F38" s="57"/>
    </row>
    <row r="39" spans="1:6" ht="12.75">
      <c r="A39" s="55"/>
      <c r="B39" s="33" t="s">
        <v>62</v>
      </c>
      <c r="C39" s="58">
        <v>300</v>
      </c>
      <c r="D39" s="57"/>
      <c r="E39" s="57"/>
      <c r="F39" s="57"/>
    </row>
    <row r="40" spans="1:6" ht="12.75">
      <c r="A40" s="55"/>
      <c r="B40" s="34" t="s">
        <v>63</v>
      </c>
      <c r="C40" s="58">
        <v>250</v>
      </c>
      <c r="D40" s="57"/>
      <c r="E40" s="57"/>
      <c r="F40" s="57"/>
    </row>
    <row r="41" spans="1:6" ht="12.75">
      <c r="A41" s="55"/>
      <c r="B41" s="51" t="s">
        <v>64</v>
      </c>
      <c r="C41" s="58"/>
      <c r="D41" s="57"/>
      <c r="E41" s="57"/>
      <c r="F41" s="57"/>
    </row>
    <row r="42" spans="1:6" ht="12.75">
      <c r="A42" s="55"/>
      <c r="B42" s="34" t="s">
        <v>65</v>
      </c>
      <c r="C42" s="59">
        <v>350</v>
      </c>
      <c r="D42" s="57"/>
      <c r="E42" s="57"/>
      <c r="F42" s="57"/>
    </row>
    <row r="43" spans="1:6" ht="12.75">
      <c r="A43" s="55"/>
      <c r="B43" s="34" t="s">
        <v>66</v>
      </c>
      <c r="C43" s="58">
        <v>708</v>
      </c>
      <c r="D43" s="57"/>
      <c r="E43" s="57"/>
      <c r="F43" s="57"/>
    </row>
    <row r="44" spans="1:6" ht="12.75">
      <c r="A44" s="55"/>
      <c r="B44" s="34" t="s">
        <v>67</v>
      </c>
      <c r="C44" s="58">
        <v>350</v>
      </c>
      <c r="D44" s="57"/>
      <c r="E44" s="57"/>
      <c r="F44" s="57"/>
    </row>
    <row r="45" spans="1:5" s="2" customFormat="1" ht="12.75">
      <c r="A45" s="55"/>
      <c r="B45" s="60" t="s">
        <v>68</v>
      </c>
      <c r="C45" s="60">
        <f>SUM(C38:C44)*12</f>
        <v>23496</v>
      </c>
      <c r="D45" s="57"/>
      <c r="E45" s="61"/>
    </row>
    <row r="46" spans="1:5" s="2" customFormat="1" ht="0.75" customHeight="1">
      <c r="A46" s="55"/>
      <c r="B46" s="62"/>
      <c r="C46" s="62"/>
      <c r="D46" s="62"/>
      <c r="E46" s="62"/>
    </row>
    <row r="47" spans="1:5" s="2" customFormat="1" ht="40.5" customHeight="1">
      <c r="A47" s="55"/>
      <c r="B47" s="63" t="s">
        <v>69</v>
      </c>
      <c r="C47" s="63"/>
      <c r="D47" s="63"/>
      <c r="E47" s="63"/>
    </row>
    <row r="48" spans="1:6" ht="75" customHeight="1">
      <c r="A48" s="64" t="s">
        <v>70</v>
      </c>
      <c r="B48" s="64"/>
      <c r="C48" s="65"/>
      <c r="D48" s="64"/>
      <c r="E48" s="57"/>
      <c r="F48" s="57"/>
    </row>
    <row r="49" spans="1:6" ht="12.75">
      <c r="A49" s="66"/>
      <c r="B49" s="66"/>
      <c r="C49" s="65"/>
      <c r="D49" s="67"/>
      <c r="E49" s="67"/>
      <c r="F49" s="67"/>
    </row>
    <row r="50" spans="1:6" ht="12.75">
      <c r="A50" s="68"/>
      <c r="B50" s="68"/>
      <c r="C50" s="65"/>
      <c r="D50" s="65"/>
      <c r="E50" s="65"/>
      <c r="F50" s="65"/>
    </row>
    <row r="51" spans="1:6" ht="12.75">
      <c r="A51" s="68"/>
      <c r="B51" s="68"/>
      <c r="C51" s="65"/>
      <c r="D51" s="65"/>
      <c r="E51" s="65"/>
      <c r="F51" s="65"/>
    </row>
    <row r="52" spans="1:6" ht="12.75">
      <c r="A52" s="68"/>
      <c r="B52" s="68"/>
      <c r="C52" s="65"/>
      <c r="D52" s="65"/>
      <c r="E52" s="65"/>
      <c r="F52" s="65"/>
    </row>
    <row r="53" spans="1:6" ht="12.75">
      <c r="A53" s="68"/>
      <c r="B53" s="68"/>
      <c r="C53" s="65"/>
      <c r="D53" s="65"/>
      <c r="E53" s="65"/>
      <c r="F53" s="65"/>
    </row>
    <row r="54" spans="1:6" ht="12.75">
      <c r="A54" s="68"/>
      <c r="B54" s="68"/>
      <c r="C54" s="65"/>
      <c r="D54" s="65"/>
      <c r="E54" s="65"/>
      <c r="F54" s="65"/>
    </row>
    <row r="55" spans="1:6" s="69" customFormat="1" ht="12.75">
      <c r="A55" s="68"/>
      <c r="B55" s="68"/>
      <c r="C55" s="65"/>
      <c r="D55" s="65"/>
      <c r="E55" s="65"/>
      <c r="F55" s="65"/>
    </row>
    <row r="56" spans="1:6" s="69" customFormat="1" ht="12.75">
      <c r="A56" s="68"/>
      <c r="B56" s="68"/>
      <c r="C56" s="65"/>
      <c r="D56" s="65"/>
      <c r="E56" s="65"/>
      <c r="F56" s="65"/>
    </row>
    <row r="57" spans="1:6" s="69" customFormat="1" ht="12.75">
      <c r="A57" s="68"/>
      <c r="B57" s="68"/>
      <c r="C57" s="65"/>
      <c r="D57" s="65"/>
      <c r="E57" s="65"/>
      <c r="F57" s="65"/>
    </row>
    <row r="58" spans="1:6" s="69" customFormat="1" ht="12.75">
      <c r="A58" s="68"/>
      <c r="B58" s="68"/>
      <c r="C58" s="65"/>
      <c r="D58" s="65"/>
      <c r="E58" s="65"/>
      <c r="F58" s="65"/>
    </row>
    <row r="59" spans="1:6" s="69" customFormat="1" ht="12.75">
      <c r="A59" s="68"/>
      <c r="B59" s="68"/>
      <c r="C59" s="65"/>
      <c r="D59" s="65"/>
      <c r="E59" s="65"/>
      <c r="F59" s="65"/>
    </row>
    <row r="60" spans="1:6" s="69" customFormat="1" ht="12.75">
      <c r="A60" s="68"/>
      <c r="B60" s="68"/>
      <c r="C60" s="65"/>
      <c r="D60" s="65"/>
      <c r="E60" s="65"/>
      <c r="F60" s="65"/>
    </row>
    <row r="61" spans="1:6" s="69" customFormat="1" ht="12.75">
      <c r="A61" s="1"/>
      <c r="B61" s="1"/>
      <c r="C61" s="65"/>
      <c r="D61" s="65"/>
      <c r="E61" s="65"/>
      <c r="F61" s="65"/>
    </row>
    <row r="62" spans="1:6" s="69" customFormat="1" ht="12.75">
      <c r="A62" s="1"/>
      <c r="B62" s="1"/>
      <c r="C62" s="65"/>
      <c r="D62" s="65"/>
      <c r="E62" s="65"/>
      <c r="F62" s="65"/>
    </row>
    <row r="63" spans="1:6" s="69" customFormat="1" ht="12.75">
      <c r="A63" s="1"/>
      <c r="B63" s="1"/>
      <c r="C63" s="65"/>
      <c r="D63" s="65"/>
      <c r="E63" s="65"/>
      <c r="F63" s="65"/>
    </row>
    <row r="64" spans="1:6" s="69" customFormat="1" ht="12.75">
      <c r="A64" s="1"/>
      <c r="B64" s="1"/>
      <c r="C64" s="65"/>
      <c r="D64" s="65"/>
      <c r="E64" s="65"/>
      <c r="F64" s="65"/>
    </row>
    <row r="65" spans="1:6" s="69" customFormat="1" ht="12.75">
      <c r="A65" s="1"/>
      <c r="B65" s="1"/>
      <c r="C65" s="65"/>
      <c r="D65" s="65"/>
      <c r="E65" s="65"/>
      <c r="F65" s="65"/>
    </row>
    <row r="66" spans="1:6" s="69" customFormat="1" ht="12.75">
      <c r="A66" s="1"/>
      <c r="B66" s="1"/>
      <c r="C66" s="65"/>
      <c r="D66" s="65"/>
      <c r="E66" s="65"/>
      <c r="F66" s="65"/>
    </row>
    <row r="67" spans="1:6" s="69" customFormat="1" ht="12.75">
      <c r="A67" s="1"/>
      <c r="B67" s="1"/>
      <c r="C67" s="65"/>
      <c r="D67" s="65"/>
      <c r="E67" s="65"/>
      <c r="F67" s="65"/>
    </row>
    <row r="68" spans="1:6" s="69" customFormat="1" ht="12.75">
      <c r="A68" s="1"/>
      <c r="B68" s="1"/>
      <c r="C68" s="65"/>
      <c r="D68" s="65"/>
      <c r="E68" s="65"/>
      <c r="F68" s="65"/>
    </row>
    <row r="69" spans="1:6" s="69" customFormat="1" ht="12.75">
      <c r="A69" s="1"/>
      <c r="B69" s="1"/>
      <c r="C69" s="65"/>
      <c r="D69" s="65"/>
      <c r="E69" s="65"/>
      <c r="F69" s="65"/>
    </row>
    <row r="70" spans="1:6" s="69" customFormat="1" ht="12.75">
      <c r="A70" s="1"/>
      <c r="B70" s="1"/>
      <c r="C70" s="65"/>
      <c r="D70" s="65"/>
      <c r="E70" s="65"/>
      <c r="F70" s="65"/>
    </row>
    <row r="71" spans="1:6" s="69" customFormat="1" ht="12.75">
      <c r="A71" s="1"/>
      <c r="B71" s="1"/>
      <c r="C71" s="65"/>
      <c r="D71" s="65"/>
      <c r="E71" s="65"/>
      <c r="F71" s="65"/>
    </row>
    <row r="72" spans="1:6" s="69" customFormat="1" ht="12.75">
      <c r="A72" s="1"/>
      <c r="B72" s="1"/>
      <c r="C72" s="65"/>
      <c r="D72" s="65"/>
      <c r="E72" s="65"/>
      <c r="F72" s="65"/>
    </row>
    <row r="73" spans="1:6" s="69" customFormat="1" ht="12.75">
      <c r="A73" s="1"/>
      <c r="B73" s="1"/>
      <c r="C73" s="65"/>
      <c r="D73" s="65"/>
      <c r="E73" s="65"/>
      <c r="F73" s="65"/>
    </row>
    <row r="74" spans="1:6" s="69" customFormat="1" ht="12.75">
      <c r="A74" s="1"/>
      <c r="B74" s="1"/>
      <c r="C74" s="65"/>
      <c r="D74" s="65"/>
      <c r="E74" s="65"/>
      <c r="F74" s="65"/>
    </row>
    <row r="75" spans="1:6" s="69" customFormat="1" ht="12.75">
      <c r="A75" s="1"/>
      <c r="B75" s="1"/>
      <c r="C75" s="65"/>
      <c r="D75" s="65"/>
      <c r="E75" s="65"/>
      <c r="F75" s="65"/>
    </row>
    <row r="76" spans="1:6" s="69" customFormat="1" ht="12.75">
      <c r="A76" s="1"/>
      <c r="B76" s="1"/>
      <c r="C76" s="65"/>
      <c r="D76" s="65"/>
      <c r="E76" s="65"/>
      <c r="F76" s="65"/>
    </row>
    <row r="77" spans="1:6" s="69" customFormat="1" ht="12.75">
      <c r="A77" s="1"/>
      <c r="B77" s="1"/>
      <c r="C77" s="65"/>
      <c r="D77" s="65"/>
      <c r="E77" s="65"/>
      <c r="F77" s="65"/>
    </row>
    <row r="78" spans="1:6" s="69" customFormat="1" ht="12.75">
      <c r="A78" s="1"/>
      <c r="B78" s="1"/>
      <c r="C78" s="65"/>
      <c r="D78" s="65"/>
      <c r="E78" s="65"/>
      <c r="F78" s="65"/>
    </row>
    <row r="79" spans="1:6" s="69" customFormat="1" ht="12.75">
      <c r="A79" s="1"/>
      <c r="B79" s="1"/>
      <c r="C79" s="65"/>
      <c r="D79" s="65"/>
      <c r="E79" s="65"/>
      <c r="F79" s="65"/>
    </row>
    <row r="80" spans="1:6" s="69" customFormat="1" ht="12.75">
      <c r="A80" s="1"/>
      <c r="B80" s="1"/>
      <c r="C80" s="65"/>
      <c r="D80" s="65"/>
      <c r="E80" s="65"/>
      <c r="F80" s="65"/>
    </row>
    <row r="81" spans="1:6" s="69" customFormat="1" ht="12.75">
      <c r="A81" s="1"/>
      <c r="B81" s="1"/>
      <c r="C81" s="65"/>
      <c r="D81" s="65"/>
      <c r="E81" s="65"/>
      <c r="F81" s="65"/>
    </row>
    <row r="82" spans="1:6" s="69" customFormat="1" ht="12.75">
      <c r="A82" s="1"/>
      <c r="B82" s="1"/>
      <c r="C82" s="65"/>
      <c r="D82" s="65"/>
      <c r="E82" s="65"/>
      <c r="F82" s="65"/>
    </row>
    <row r="83" spans="1:6" s="69" customFormat="1" ht="12.75">
      <c r="A83" s="1"/>
      <c r="B83" s="1"/>
      <c r="C83" s="65"/>
      <c r="D83" s="65"/>
      <c r="E83" s="65"/>
      <c r="F83" s="65"/>
    </row>
    <row r="84" spans="1:6" s="69" customFormat="1" ht="12.75">
      <c r="A84" s="1"/>
      <c r="B84" s="1"/>
      <c r="C84" s="65"/>
      <c r="D84" s="65"/>
      <c r="E84" s="65"/>
      <c r="F84" s="65"/>
    </row>
    <row r="85" spans="1:6" s="69" customFormat="1" ht="12.75">
      <c r="A85" s="1"/>
      <c r="B85" s="1"/>
      <c r="C85" s="65"/>
      <c r="D85" s="65"/>
      <c r="E85" s="65"/>
      <c r="F85" s="65"/>
    </row>
    <row r="86" spans="1:6" s="69" customFormat="1" ht="12.75">
      <c r="A86" s="1"/>
      <c r="B86" s="1"/>
      <c r="C86" s="65"/>
      <c r="D86" s="65"/>
      <c r="E86" s="65"/>
      <c r="F86" s="65"/>
    </row>
    <row r="87" spans="1:6" s="69" customFormat="1" ht="12.75">
      <c r="A87" s="1"/>
      <c r="B87" s="1"/>
      <c r="C87" s="65"/>
      <c r="D87" s="65"/>
      <c r="E87" s="65"/>
      <c r="F87" s="65"/>
    </row>
    <row r="88" spans="1:6" s="69" customFormat="1" ht="12.75">
      <c r="A88" s="1"/>
      <c r="B88" s="1"/>
      <c r="C88" s="65"/>
      <c r="D88" s="65"/>
      <c r="E88" s="65"/>
      <c r="F88" s="65"/>
    </row>
    <row r="89" spans="1:6" s="69" customFormat="1" ht="12.75">
      <c r="A89" s="1"/>
      <c r="B89" s="1"/>
      <c r="C89" s="65"/>
      <c r="D89" s="65"/>
      <c r="E89" s="65"/>
      <c r="F89" s="65"/>
    </row>
    <row r="90" spans="1:6" s="69" customFormat="1" ht="12.75">
      <c r="A90" s="1"/>
      <c r="B90" s="1"/>
      <c r="C90" s="65"/>
      <c r="D90" s="65"/>
      <c r="E90" s="65"/>
      <c r="F90" s="65"/>
    </row>
    <row r="91" spans="1:6" s="69" customFormat="1" ht="12.75">
      <c r="A91" s="1"/>
      <c r="B91" s="1"/>
      <c r="C91" s="65"/>
      <c r="D91" s="65"/>
      <c r="E91" s="65"/>
      <c r="F91" s="65"/>
    </row>
    <row r="92" spans="1:6" s="69" customFormat="1" ht="12.75">
      <c r="A92" s="1"/>
      <c r="B92" s="1"/>
      <c r="C92" s="1"/>
      <c r="D92" s="65"/>
      <c r="E92" s="65"/>
      <c r="F92" s="65"/>
    </row>
    <row r="93" spans="1:6" s="69" customFormat="1" ht="12.75">
      <c r="A93" s="1"/>
      <c r="B93" s="1"/>
      <c r="C93" s="1"/>
      <c r="D93" s="65"/>
      <c r="E93" s="65"/>
      <c r="F93" s="65"/>
    </row>
    <row r="94" spans="1:6" s="69" customFormat="1" ht="12.75">
      <c r="A94" s="1"/>
      <c r="B94" s="1"/>
      <c r="C94" s="1"/>
      <c r="D94" s="65"/>
      <c r="E94" s="65"/>
      <c r="F94" s="65"/>
    </row>
    <row r="95" spans="1:6" s="69" customFormat="1" ht="12.75">
      <c r="A95" s="1"/>
      <c r="B95" s="1"/>
      <c r="C95" s="1"/>
      <c r="D95" s="65"/>
      <c r="E95" s="65"/>
      <c r="F95" s="65"/>
    </row>
    <row r="96" spans="1:6" s="69" customFormat="1" ht="12.75">
      <c r="A96" s="1"/>
      <c r="B96" s="1"/>
      <c r="C96" s="1"/>
      <c r="D96" s="65"/>
      <c r="E96" s="65"/>
      <c r="F96" s="65"/>
    </row>
  </sheetData>
  <sheetProtection selectLockedCells="1" selectUnlockedCells="1"/>
  <mergeCells count="19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6:A27"/>
    <mergeCell ref="B26:B27"/>
    <mergeCell ref="C26:C27"/>
    <mergeCell ref="D26:D27"/>
    <mergeCell ref="E26:E27"/>
    <mergeCell ref="F26:F27"/>
    <mergeCell ref="B46:E46"/>
    <mergeCell ref="B47:E47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7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6">
      <selection activeCell="B33" sqref="B33"/>
    </sheetView>
  </sheetViews>
  <sheetFormatPr defaultColWidth="9.140625" defaultRowHeight="12.75"/>
  <cols>
    <col min="1" max="1" width="4.7109375" style="71" customWidth="1"/>
    <col min="2" max="2" width="46.57421875" style="71" customWidth="1"/>
    <col min="3" max="3" width="11.421875" style="71" customWidth="1"/>
    <col min="4" max="4" width="8.57421875" style="71" customWidth="1"/>
    <col min="5" max="5" width="13.00390625" style="71" customWidth="1"/>
    <col min="6" max="6" width="14.8515625" style="71" customWidth="1"/>
    <col min="7" max="7" width="11.140625" style="71" customWidth="1"/>
    <col min="8" max="8" width="13.00390625" style="71" customWidth="1"/>
    <col min="9" max="16384" width="8.8515625" style="71" customWidth="1"/>
  </cols>
  <sheetData>
    <row r="1" spans="2:6" ht="12.75">
      <c r="B1" s="72" t="s">
        <v>0</v>
      </c>
      <c r="C1" s="72"/>
      <c r="E1" s="73"/>
      <c r="F1" s="73"/>
    </row>
    <row r="2" spans="1:6" ht="30" customHeight="1">
      <c r="A2" s="74" t="s">
        <v>71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6" ht="12.75">
      <c r="B4" s="75" t="s">
        <v>4</v>
      </c>
      <c r="C4" s="78">
        <v>6</v>
      </c>
      <c r="D4" s="78"/>
      <c r="E4" s="78"/>
      <c r="F4" s="72"/>
    </row>
    <row r="5" spans="2:6" ht="12.75">
      <c r="B5" s="79" t="s">
        <v>5</v>
      </c>
      <c r="C5" s="78">
        <v>11672.7</v>
      </c>
      <c r="D5" s="78"/>
      <c r="E5" s="78"/>
      <c r="F5" s="72"/>
    </row>
    <row r="6" spans="2:8" ht="12.75">
      <c r="B6" s="79" t="s">
        <v>6</v>
      </c>
      <c r="C6" s="80">
        <v>1774.9</v>
      </c>
      <c r="D6" s="81"/>
      <c r="E6" s="82"/>
      <c r="F6" s="72"/>
      <c r="H6" s="83"/>
    </row>
    <row r="7" spans="2:8" ht="12.75">
      <c r="B7" s="84" t="s">
        <v>7</v>
      </c>
      <c r="C7" s="85">
        <v>1221247.07</v>
      </c>
      <c r="D7" s="86"/>
      <c r="E7" s="87"/>
      <c r="F7" s="88"/>
      <c r="H7" s="83"/>
    </row>
    <row r="8" spans="2:8" ht="12.75">
      <c r="B8" s="84" t="s">
        <v>8</v>
      </c>
      <c r="C8" s="89">
        <v>6</v>
      </c>
      <c r="D8" s="90"/>
      <c r="E8" s="90"/>
      <c r="F8" s="88"/>
      <c r="H8" s="83"/>
    </row>
    <row r="9" spans="2:5" ht="12.75">
      <c r="B9" s="91" t="s">
        <v>9</v>
      </c>
      <c r="C9" s="92">
        <v>8.5</v>
      </c>
      <c r="D9" s="93"/>
      <c r="E9" s="94"/>
    </row>
    <row r="10" spans="2:5" ht="12.75">
      <c r="B10" s="91" t="s">
        <v>10</v>
      </c>
      <c r="C10" s="92">
        <f>D48</f>
        <v>27696</v>
      </c>
      <c r="D10" s="93"/>
      <c r="E10" s="94"/>
    </row>
    <row r="11" spans="2:5" ht="12.75">
      <c r="B11" s="91" t="s">
        <v>11</v>
      </c>
      <c r="C11" s="95">
        <f>C5*C9*12</f>
        <v>1190615.4000000001</v>
      </c>
      <c r="D11" s="93">
        <f>C11/12</f>
        <v>99217.95000000001</v>
      </c>
      <c r="E11" s="94"/>
    </row>
    <row r="12" spans="1:6" ht="12.75" customHeight="1">
      <c r="A12" s="96" t="s">
        <v>12</v>
      </c>
      <c r="B12" s="97" t="s">
        <v>13</v>
      </c>
      <c r="C12" s="98" t="s">
        <v>14</v>
      </c>
      <c r="D12" s="98" t="s">
        <v>15</v>
      </c>
      <c r="E12" s="98"/>
      <c r="F12" s="98" t="s">
        <v>16</v>
      </c>
    </row>
    <row r="13" spans="1:6" ht="12.75">
      <c r="A13" s="96"/>
      <c r="B13" s="97"/>
      <c r="C13" s="98"/>
      <c r="D13" s="99" t="s">
        <v>17</v>
      </c>
      <c r="E13" s="99" t="s">
        <v>18</v>
      </c>
      <c r="F13" s="98"/>
    </row>
    <row r="14" spans="1:6" ht="12.75">
      <c r="A14" s="100" t="s">
        <v>19</v>
      </c>
      <c r="B14" s="101" t="s">
        <v>20</v>
      </c>
      <c r="C14" s="102">
        <f>D14*C5</f>
        <v>54161.328</v>
      </c>
      <c r="D14" s="102">
        <v>4.64</v>
      </c>
      <c r="E14" s="102">
        <f>C14*12</f>
        <v>649935.936</v>
      </c>
      <c r="F14" s="102">
        <f>C14*12</f>
        <v>649935.936</v>
      </c>
    </row>
    <row r="15" spans="1:6" ht="12.75">
      <c r="A15" s="103" t="s">
        <v>21</v>
      </c>
      <c r="B15" s="104" t="s">
        <v>22</v>
      </c>
      <c r="C15" s="102">
        <f>D15*C5</f>
        <v>7820.709000000001</v>
      </c>
      <c r="D15" s="102">
        <v>0.67</v>
      </c>
      <c r="E15" s="102">
        <f>C15*12</f>
        <v>93848.508</v>
      </c>
      <c r="F15" s="102">
        <f>C15*12</f>
        <v>93848.508</v>
      </c>
    </row>
    <row r="16" spans="1:6" ht="12.75">
      <c r="A16" s="103" t="s">
        <v>23</v>
      </c>
      <c r="B16" s="104" t="s">
        <v>24</v>
      </c>
      <c r="C16" s="102">
        <v>1350</v>
      </c>
      <c r="D16" s="102">
        <f>C16/C5</f>
        <v>0.11565447582821455</v>
      </c>
      <c r="E16" s="102">
        <f>C16*12</f>
        <v>16200</v>
      </c>
      <c r="F16" s="102">
        <f>C16*12</f>
        <v>16200</v>
      </c>
    </row>
    <row r="17" spans="1:6" ht="12.75">
      <c r="A17" s="105" t="s">
        <v>25</v>
      </c>
      <c r="B17" s="94" t="s">
        <v>26</v>
      </c>
      <c r="C17" s="102">
        <f>E17/12</f>
        <v>588</v>
      </c>
      <c r="D17" s="102">
        <f>C17/C5</f>
        <v>0.05037394947184456</v>
      </c>
      <c r="E17" s="106">
        <f>(C8*98)*12</f>
        <v>7056</v>
      </c>
      <c r="F17" s="102">
        <f>C17*12</f>
        <v>7056</v>
      </c>
    </row>
    <row r="18" spans="1:6" s="110" customFormat="1" ht="12.75">
      <c r="A18" s="107" t="s">
        <v>27</v>
      </c>
      <c r="B18" s="108" t="s">
        <v>28</v>
      </c>
      <c r="C18" s="109">
        <f>E18/12</f>
        <v>147.90833333333333</v>
      </c>
      <c r="D18" s="109">
        <f>C18/C5</f>
        <v>0.012671304268364074</v>
      </c>
      <c r="E18" s="109">
        <f>C6*1</f>
        <v>1774.9</v>
      </c>
      <c r="F18" s="109">
        <f>C18*12</f>
        <v>1774.9</v>
      </c>
    </row>
    <row r="19" spans="1:6" s="110" customFormat="1" ht="12.75">
      <c r="A19" s="107" t="s">
        <v>29</v>
      </c>
      <c r="B19" s="108" t="s">
        <v>30</v>
      </c>
      <c r="C19" s="109">
        <f>E19/12</f>
        <v>310.6075</v>
      </c>
      <c r="D19" s="109">
        <f>C19/C5</f>
        <v>0.026609738963564555</v>
      </c>
      <c r="E19" s="109">
        <f>C6*2.1</f>
        <v>3727.2900000000004</v>
      </c>
      <c r="F19" s="109">
        <f>C19*12</f>
        <v>3727.29</v>
      </c>
    </row>
    <row r="20" spans="1:6" s="112" customFormat="1" ht="12.75">
      <c r="A20" s="105" t="s">
        <v>31</v>
      </c>
      <c r="B20" s="111" t="s">
        <v>32</v>
      </c>
      <c r="C20" s="102">
        <f>C11*0.12/12</f>
        <v>11906.154</v>
      </c>
      <c r="D20" s="102">
        <f>C20/C5</f>
        <v>1.02</v>
      </c>
      <c r="E20" s="106">
        <f>C11*0.12</f>
        <v>142873.848</v>
      </c>
      <c r="F20" s="102">
        <f>C20*12</f>
        <v>142873.848</v>
      </c>
    </row>
    <row r="21" spans="1:6" ht="12.75">
      <c r="A21" s="105" t="s">
        <v>33</v>
      </c>
      <c r="B21" s="111" t="s">
        <v>34</v>
      </c>
      <c r="C21" s="102">
        <f>C11*0.009/12</f>
        <v>892.9615500000001</v>
      </c>
      <c r="D21" s="102">
        <f>C21/C5</f>
        <v>0.0765</v>
      </c>
      <c r="E21" s="106">
        <f>C11*0.009</f>
        <v>10715.538600000002</v>
      </c>
      <c r="F21" s="102">
        <f>C21*12</f>
        <v>10715.538600000002</v>
      </c>
    </row>
    <row r="22" spans="1:6" s="112" customFormat="1" ht="12.75">
      <c r="A22" s="105" t="s">
        <v>35</v>
      </c>
      <c r="B22" s="111" t="s">
        <v>36</v>
      </c>
      <c r="C22" s="102">
        <f>E22/12</f>
        <v>2480.4487500000005</v>
      </c>
      <c r="D22" s="102">
        <f>C22/C5</f>
        <v>0.21250000000000002</v>
      </c>
      <c r="E22" s="106">
        <f>C11*0.025</f>
        <v>29765.385000000006</v>
      </c>
      <c r="F22" s="102">
        <f>C22*12</f>
        <v>29765.385000000006</v>
      </c>
    </row>
    <row r="23" spans="1:6" s="117" customFormat="1" ht="12.75">
      <c r="A23" s="113" t="s">
        <v>37</v>
      </c>
      <c r="B23" s="114" t="s">
        <v>38</v>
      </c>
      <c r="C23" s="115">
        <f>E23/12</f>
        <v>992.1795000000002</v>
      </c>
      <c r="D23" s="115">
        <f>E23/C5/12</f>
        <v>0.08500000000000002</v>
      </c>
      <c r="E23" s="116">
        <f>C11*0.01</f>
        <v>11906.154000000002</v>
      </c>
      <c r="F23" s="102">
        <f>C23*12</f>
        <v>11906.154000000002</v>
      </c>
    </row>
    <row r="24" spans="1:6" s="120" customFormat="1" ht="12.75">
      <c r="A24" s="118"/>
      <c r="B24" s="93" t="s">
        <v>39</v>
      </c>
      <c r="C24" s="119">
        <f>SUM(C14:C23)</f>
        <v>80650.29663333335</v>
      </c>
      <c r="D24" s="119">
        <f>SUM(D14:D23)</f>
        <v>6.909309468531987</v>
      </c>
      <c r="E24" s="119">
        <f>SUM(E14:E23)</f>
        <v>967803.5596</v>
      </c>
      <c r="F24" s="119">
        <f>SUM(F14:F23)</f>
        <v>967803.5596</v>
      </c>
    </row>
    <row r="25" spans="1:6" ht="12.75" customHeight="1">
      <c r="A25" s="121" t="s">
        <v>41</v>
      </c>
      <c r="B25" s="122" t="s">
        <v>42</v>
      </c>
      <c r="C25" s="102"/>
      <c r="D25" s="102"/>
      <c r="E25" s="106"/>
      <c r="F25" s="106"/>
    </row>
    <row r="26" spans="1:6" ht="12.75">
      <c r="A26" s="121"/>
      <c r="B26" s="122"/>
      <c r="C26" s="102"/>
      <c r="D26" s="102"/>
      <c r="E26" s="106"/>
      <c r="F26" s="106"/>
    </row>
    <row r="27" spans="1:6" ht="12.75">
      <c r="A27" s="105" t="s">
        <v>43</v>
      </c>
      <c r="B27" s="111" t="s">
        <v>44</v>
      </c>
      <c r="C27" s="102">
        <f>E27/12</f>
        <v>1250</v>
      </c>
      <c r="D27" s="102">
        <f>C27/C5</f>
        <v>0.10708747761871718</v>
      </c>
      <c r="E27" s="106">
        <v>15000</v>
      </c>
      <c r="F27" s="106"/>
    </row>
    <row r="28" spans="1:6" ht="12" customHeight="1">
      <c r="A28" s="105" t="s">
        <v>45</v>
      </c>
      <c r="B28" s="123" t="s">
        <v>72</v>
      </c>
      <c r="C28" s="102">
        <f>E28/12</f>
        <v>3291.6666666666665</v>
      </c>
      <c r="D28" s="102">
        <f>C28/C5</f>
        <v>0.2819970243959552</v>
      </c>
      <c r="E28" s="106">
        <v>39500</v>
      </c>
      <c r="F28" s="106"/>
    </row>
    <row r="29" spans="1:6" ht="12.75">
      <c r="A29" s="105" t="s">
        <v>47</v>
      </c>
      <c r="B29" s="111" t="s">
        <v>73</v>
      </c>
      <c r="C29" s="102">
        <f>E29/12</f>
        <v>3333.3333333333335</v>
      </c>
      <c r="D29" s="102">
        <f>C29/C5</f>
        <v>0.2855666069832458</v>
      </c>
      <c r="E29" s="106">
        <v>40000</v>
      </c>
      <c r="F29" s="106"/>
    </row>
    <row r="30" spans="1:6" ht="12.75">
      <c r="A30" s="105" t="s">
        <v>49</v>
      </c>
      <c r="B30" s="111" t="s">
        <v>74</v>
      </c>
      <c r="C30" s="102">
        <f>E30/12</f>
        <v>1500</v>
      </c>
      <c r="D30" s="102">
        <f>C30/C5</f>
        <v>0.1285049731424606</v>
      </c>
      <c r="E30" s="106">
        <v>18000</v>
      </c>
      <c r="F30" s="106"/>
    </row>
    <row r="31" spans="1:6" ht="12.75">
      <c r="A31" s="105" t="s">
        <v>51</v>
      </c>
      <c r="B31" s="111" t="s">
        <v>75</v>
      </c>
      <c r="C31" s="102">
        <f>E31/12</f>
        <v>3333.3333333333335</v>
      </c>
      <c r="D31" s="102">
        <f>C31/C5</f>
        <v>0.2855666069832458</v>
      </c>
      <c r="E31" s="106">
        <v>40000</v>
      </c>
      <c r="F31" s="106"/>
    </row>
    <row r="32" spans="1:6" ht="12.75">
      <c r="A32" s="105" t="s">
        <v>53</v>
      </c>
      <c r="B32" s="111" t="s">
        <v>76</v>
      </c>
      <c r="C32" s="102">
        <f>E32/12</f>
        <v>2500</v>
      </c>
      <c r="D32" s="102">
        <f>C32/C5</f>
        <v>0.21417495523743435</v>
      </c>
      <c r="E32" s="106">
        <v>30000</v>
      </c>
      <c r="F32" s="106"/>
    </row>
    <row r="33" spans="1:6" ht="12.75">
      <c r="A33" s="105" t="s">
        <v>55</v>
      </c>
      <c r="B33" s="124" t="s">
        <v>77</v>
      </c>
      <c r="C33" s="102">
        <f>E33/12</f>
        <v>3333.3333333333335</v>
      </c>
      <c r="D33" s="102">
        <f>C33/C5</f>
        <v>0.2855666069832458</v>
      </c>
      <c r="E33" s="106">
        <v>40000</v>
      </c>
      <c r="F33" s="106"/>
    </row>
    <row r="34" spans="1:6" ht="12.75">
      <c r="A34" s="125"/>
      <c r="B34" s="126" t="s">
        <v>59</v>
      </c>
      <c r="C34" s="127">
        <f>SUM(C27:C33)</f>
        <v>18541.666666666668</v>
      </c>
      <c r="D34" s="127">
        <f>SUM(D27:D33)</f>
        <v>1.5884642513443048</v>
      </c>
      <c r="E34" s="127">
        <f>SUM(E27:E33)</f>
        <v>222500</v>
      </c>
      <c r="F34" s="128"/>
    </row>
    <row r="35" spans="1:6" ht="12.75">
      <c r="A35" s="103"/>
      <c r="B35" s="126" t="s">
        <v>60</v>
      </c>
      <c r="C35" s="119"/>
      <c r="D35" s="119">
        <f>SUM(D24+D34)</f>
        <v>8.497773719876292</v>
      </c>
      <c r="E35" s="119"/>
      <c r="F35" s="119"/>
    </row>
    <row r="36" spans="1:6" ht="12.75">
      <c r="A36" s="105"/>
      <c r="B36" s="129" t="s">
        <v>78</v>
      </c>
      <c r="C36" s="130"/>
      <c r="D36" s="130"/>
      <c r="E36" s="130"/>
      <c r="F36" s="130">
        <v>365731.44</v>
      </c>
    </row>
    <row r="37" spans="1:6" ht="12.75">
      <c r="A37" s="131" t="s">
        <v>79</v>
      </c>
      <c r="B37" s="123" t="s">
        <v>80</v>
      </c>
      <c r="C37" s="115"/>
      <c r="D37" s="115"/>
      <c r="E37" s="115">
        <v>39500</v>
      </c>
      <c r="F37" s="132"/>
    </row>
    <row r="38" spans="1:6" ht="12.75">
      <c r="A38" s="131" t="s">
        <v>81</v>
      </c>
      <c r="B38" s="123" t="s">
        <v>82</v>
      </c>
      <c r="C38" s="115"/>
      <c r="D38" s="115"/>
      <c r="E38" s="115">
        <v>196670</v>
      </c>
      <c r="F38" s="132"/>
    </row>
    <row r="39" spans="1:6" s="120" customFormat="1" ht="12.75">
      <c r="A39" s="133"/>
      <c r="B39" s="134" t="s">
        <v>59</v>
      </c>
      <c r="C39" s="135"/>
      <c r="D39" s="135"/>
      <c r="E39" s="135">
        <f>SUM(E37:E38)</f>
        <v>236170</v>
      </c>
      <c r="F39" s="136"/>
    </row>
    <row r="40" spans="1:6" ht="11.25" customHeight="1">
      <c r="A40" s="137"/>
      <c r="B40" s="125" t="s">
        <v>61</v>
      </c>
      <c r="C40" s="138"/>
      <c r="D40" s="139"/>
      <c r="E40" s="139"/>
      <c r="F40" s="139"/>
    </row>
    <row r="41" spans="1:6" ht="12.75">
      <c r="A41" s="137"/>
      <c r="B41" s="103" t="s">
        <v>62</v>
      </c>
      <c r="C41" s="140">
        <v>300</v>
      </c>
      <c r="D41" s="140">
        <f>C41*12</f>
        <v>3600</v>
      </c>
      <c r="E41" s="139"/>
      <c r="F41" s="139"/>
    </row>
    <row r="42" spans="1:6" ht="12.75">
      <c r="A42" s="137"/>
      <c r="B42" s="104" t="s">
        <v>63</v>
      </c>
      <c r="C42" s="140">
        <v>250</v>
      </c>
      <c r="D42" s="140">
        <f>C42*12</f>
        <v>3000</v>
      </c>
      <c r="E42" s="139"/>
      <c r="F42" s="139"/>
    </row>
    <row r="43" spans="1:6" ht="12.75">
      <c r="A43" s="137"/>
      <c r="B43" s="125" t="s">
        <v>64</v>
      </c>
      <c r="C43" s="140"/>
      <c r="D43" s="139"/>
      <c r="E43" s="139"/>
      <c r="F43" s="139"/>
    </row>
    <row r="44" spans="1:6" ht="12.75">
      <c r="A44" s="137"/>
      <c r="B44" s="104" t="s">
        <v>65</v>
      </c>
      <c r="C44" s="141">
        <v>350</v>
      </c>
      <c r="D44" s="142">
        <f>C44*12</f>
        <v>4200</v>
      </c>
      <c r="E44" s="139"/>
      <c r="F44" s="139"/>
    </row>
    <row r="45" spans="1:6" ht="12.75">
      <c r="A45" s="137"/>
      <c r="B45" s="104" t="s">
        <v>83</v>
      </c>
      <c r="C45" s="141">
        <v>350</v>
      </c>
      <c r="D45" s="142">
        <f>C45*12</f>
        <v>4200</v>
      </c>
      <c r="E45" s="139"/>
      <c r="F45" s="139"/>
    </row>
    <row r="46" spans="1:6" ht="12.75">
      <c r="A46" s="137"/>
      <c r="B46" s="104" t="s">
        <v>84</v>
      </c>
      <c r="C46" s="140">
        <v>708</v>
      </c>
      <c r="D46" s="142">
        <f>C46*12</f>
        <v>8496</v>
      </c>
      <c r="E46" s="139"/>
      <c r="F46" s="139"/>
    </row>
    <row r="47" spans="1:6" ht="12.75">
      <c r="A47" s="137"/>
      <c r="B47" s="104" t="s">
        <v>67</v>
      </c>
      <c r="C47" s="140">
        <v>350</v>
      </c>
      <c r="D47" s="142">
        <f>C47*12</f>
        <v>4200</v>
      </c>
      <c r="E47" s="139"/>
      <c r="F47" s="139"/>
    </row>
    <row r="48" spans="1:5" s="120" customFormat="1" ht="15.75" customHeight="1">
      <c r="A48" s="143"/>
      <c r="B48" s="138" t="s">
        <v>68</v>
      </c>
      <c r="C48" s="138">
        <f>SUM(C40:C47)</f>
        <v>2308</v>
      </c>
      <c r="D48" s="138">
        <f>SUM(D40:D47)</f>
        <v>27696</v>
      </c>
      <c r="E48" s="144"/>
    </row>
    <row r="49" spans="1:6" ht="39" customHeight="1">
      <c r="A49" s="145"/>
      <c r="B49" s="145"/>
      <c r="C49" s="146"/>
      <c r="D49" s="147"/>
      <c r="E49" s="148"/>
      <c r="F49" s="139"/>
    </row>
    <row r="50" spans="1:6" ht="12.75">
      <c r="A50" s="137"/>
      <c r="B50" s="137"/>
      <c r="C50" s="146"/>
      <c r="D50" s="139"/>
      <c r="E50" s="139"/>
      <c r="F50" s="139"/>
    </row>
    <row r="51" spans="1:6" ht="12.75">
      <c r="A51" s="149"/>
      <c r="B51" s="149"/>
      <c r="C51" s="146"/>
      <c r="D51" s="146"/>
      <c r="E51" s="146"/>
      <c r="F51" s="146"/>
    </row>
    <row r="52" spans="1:6" ht="12.75">
      <c r="A52" s="149"/>
      <c r="B52" s="149"/>
      <c r="C52" s="146"/>
      <c r="D52" s="146"/>
      <c r="E52" s="146"/>
      <c r="F52" s="146"/>
    </row>
    <row r="53" spans="1:6" ht="12.75">
      <c r="A53" s="149"/>
      <c r="B53" s="149"/>
      <c r="C53" s="146"/>
      <c r="D53" s="146"/>
      <c r="E53" s="146"/>
      <c r="F53" s="146"/>
    </row>
    <row r="54" spans="1:6" ht="12.75">
      <c r="A54" s="149"/>
      <c r="B54" s="149"/>
      <c r="C54" s="146"/>
      <c r="D54" s="146"/>
      <c r="E54" s="146"/>
      <c r="F54" s="146"/>
    </row>
    <row r="55" spans="1:6" ht="12.75">
      <c r="A55" s="149"/>
      <c r="B55" s="149"/>
      <c r="C55" s="146"/>
      <c r="D55" s="146"/>
      <c r="E55" s="146"/>
      <c r="F55" s="146"/>
    </row>
    <row r="56" spans="1:6" s="150" customFormat="1" ht="12.75">
      <c r="A56" s="149"/>
      <c r="B56" s="149"/>
      <c r="C56" s="146"/>
      <c r="D56" s="146"/>
      <c r="E56" s="146"/>
      <c r="F56" s="146"/>
    </row>
    <row r="57" spans="1:6" s="150" customFormat="1" ht="12.75">
      <c r="A57" s="149"/>
      <c r="B57" s="149"/>
      <c r="C57" s="146"/>
      <c r="D57" s="146"/>
      <c r="E57" s="146"/>
      <c r="F57" s="146"/>
    </row>
    <row r="58" spans="1:6" s="150" customFormat="1" ht="12.75">
      <c r="A58" s="149"/>
      <c r="B58" s="149"/>
      <c r="C58" s="146"/>
      <c r="D58" s="146"/>
      <c r="E58" s="146"/>
      <c r="F58" s="146"/>
    </row>
    <row r="59" spans="1:6" s="150" customFormat="1" ht="12.75">
      <c r="A59" s="149"/>
      <c r="B59" s="149"/>
      <c r="C59" s="146"/>
      <c r="D59" s="146"/>
      <c r="E59" s="146"/>
      <c r="F59" s="146"/>
    </row>
    <row r="60" spans="1:6" s="150" customFormat="1" ht="12.75">
      <c r="A60" s="149"/>
      <c r="B60" s="149"/>
      <c r="C60" s="146"/>
      <c r="D60" s="146"/>
      <c r="E60" s="146"/>
      <c r="F60" s="146"/>
    </row>
    <row r="61" spans="1:6" s="150" customFormat="1" ht="12.75">
      <c r="A61" s="149"/>
      <c r="B61" s="149"/>
      <c r="C61" s="146"/>
      <c r="D61" s="146"/>
      <c r="E61" s="146"/>
      <c r="F61" s="146"/>
    </row>
    <row r="62" spans="1:6" s="150" customFormat="1" ht="12.75">
      <c r="A62" s="71"/>
      <c r="B62" s="71"/>
      <c r="C62" s="146"/>
      <c r="D62" s="146"/>
      <c r="E62" s="146"/>
      <c r="F62" s="146"/>
    </row>
    <row r="63" spans="1:6" s="150" customFormat="1" ht="12.75">
      <c r="A63" s="71"/>
      <c r="B63" s="71"/>
      <c r="C63" s="146"/>
      <c r="D63" s="146"/>
      <c r="E63" s="146"/>
      <c r="F63" s="146"/>
    </row>
    <row r="64" spans="1:6" s="150" customFormat="1" ht="12.75">
      <c r="A64" s="71"/>
      <c r="B64" s="71"/>
      <c r="C64" s="146"/>
      <c r="D64" s="146"/>
      <c r="E64" s="146"/>
      <c r="F64" s="146"/>
    </row>
    <row r="65" spans="1:6" s="150" customFormat="1" ht="12.75">
      <c r="A65" s="71"/>
      <c r="B65" s="71"/>
      <c r="C65" s="146"/>
      <c r="D65" s="146"/>
      <c r="E65" s="146"/>
      <c r="F65" s="146"/>
    </row>
    <row r="66" spans="1:6" s="150" customFormat="1" ht="12.75">
      <c r="A66" s="71"/>
      <c r="B66" s="71"/>
      <c r="C66" s="146"/>
      <c r="D66" s="146"/>
      <c r="E66" s="146"/>
      <c r="F66" s="146"/>
    </row>
    <row r="67" spans="1:6" s="150" customFormat="1" ht="12.75">
      <c r="A67" s="71"/>
      <c r="B67" s="71"/>
      <c r="C67" s="146"/>
      <c r="D67" s="146"/>
      <c r="E67" s="146"/>
      <c r="F67" s="146"/>
    </row>
    <row r="68" spans="1:6" s="150" customFormat="1" ht="12.75">
      <c r="A68" s="71"/>
      <c r="B68" s="71"/>
      <c r="C68" s="146"/>
      <c r="D68" s="146"/>
      <c r="E68" s="146"/>
      <c r="F68" s="146"/>
    </row>
    <row r="69" spans="1:6" s="150" customFormat="1" ht="12.75">
      <c r="A69" s="71"/>
      <c r="B69" s="71"/>
      <c r="C69" s="146"/>
      <c r="D69" s="146"/>
      <c r="E69" s="146"/>
      <c r="F69" s="146"/>
    </row>
    <row r="70" spans="1:6" s="150" customFormat="1" ht="12.75">
      <c r="A70" s="71"/>
      <c r="B70" s="71"/>
      <c r="C70" s="146"/>
      <c r="D70" s="146"/>
      <c r="E70" s="146"/>
      <c r="F70" s="146"/>
    </row>
    <row r="71" spans="1:6" s="150" customFormat="1" ht="12.75">
      <c r="A71" s="71"/>
      <c r="B71" s="71"/>
      <c r="C71" s="146"/>
      <c r="D71" s="146"/>
      <c r="E71" s="146"/>
      <c r="F71" s="146"/>
    </row>
    <row r="72" spans="1:6" s="150" customFormat="1" ht="12.75">
      <c r="A72" s="71"/>
      <c r="B72" s="71"/>
      <c r="C72" s="146"/>
      <c r="D72" s="146"/>
      <c r="E72" s="146"/>
      <c r="F72" s="146"/>
    </row>
    <row r="73" spans="1:6" s="150" customFormat="1" ht="12.75">
      <c r="A73" s="71"/>
      <c r="B73" s="71"/>
      <c r="C73" s="146"/>
      <c r="D73" s="146"/>
      <c r="E73" s="146"/>
      <c r="F73" s="146"/>
    </row>
    <row r="74" spans="1:6" s="150" customFormat="1" ht="12.75">
      <c r="A74" s="71"/>
      <c r="B74" s="71"/>
      <c r="C74" s="146"/>
      <c r="D74" s="146"/>
      <c r="E74" s="146"/>
      <c r="F74" s="146"/>
    </row>
    <row r="75" spans="1:6" s="150" customFormat="1" ht="12.75">
      <c r="A75" s="71"/>
      <c r="B75" s="71"/>
      <c r="C75" s="146"/>
      <c r="D75" s="146"/>
      <c r="E75" s="146"/>
      <c r="F75" s="146"/>
    </row>
    <row r="76" spans="1:6" s="150" customFormat="1" ht="12.75">
      <c r="A76" s="71"/>
      <c r="B76" s="71"/>
      <c r="C76" s="146"/>
      <c r="D76" s="146"/>
      <c r="E76" s="146"/>
      <c r="F76" s="146"/>
    </row>
    <row r="77" spans="1:6" s="150" customFormat="1" ht="12.75">
      <c r="A77" s="71"/>
      <c r="B77" s="71"/>
      <c r="C77" s="146"/>
      <c r="D77" s="146"/>
      <c r="E77" s="146"/>
      <c r="F77" s="146"/>
    </row>
    <row r="78" spans="1:6" s="150" customFormat="1" ht="12.75">
      <c r="A78" s="71"/>
      <c r="B78" s="71"/>
      <c r="C78" s="146"/>
      <c r="D78" s="146"/>
      <c r="E78" s="146"/>
      <c r="F78" s="146"/>
    </row>
    <row r="79" spans="1:6" s="150" customFormat="1" ht="12.75">
      <c r="A79" s="71"/>
      <c r="B79" s="71"/>
      <c r="C79" s="146"/>
      <c r="D79" s="146"/>
      <c r="E79" s="146"/>
      <c r="F79" s="146"/>
    </row>
    <row r="80" spans="1:6" s="150" customFormat="1" ht="12.75">
      <c r="A80" s="71"/>
      <c r="B80" s="71"/>
      <c r="C80" s="146"/>
      <c r="D80" s="146"/>
      <c r="E80" s="146"/>
      <c r="F80" s="146"/>
    </row>
    <row r="81" spans="1:6" s="150" customFormat="1" ht="12.75">
      <c r="A81" s="71"/>
      <c r="B81" s="71"/>
      <c r="C81" s="146"/>
      <c r="D81" s="146"/>
      <c r="E81" s="146"/>
      <c r="F81" s="146"/>
    </row>
    <row r="82" spans="1:6" s="150" customFormat="1" ht="12.75">
      <c r="A82" s="71"/>
      <c r="B82" s="71"/>
      <c r="C82" s="146"/>
      <c r="D82" s="146"/>
      <c r="E82" s="146"/>
      <c r="F82" s="146"/>
    </row>
    <row r="83" spans="1:6" s="150" customFormat="1" ht="12.75">
      <c r="A83" s="71"/>
      <c r="B83" s="71"/>
      <c r="C83" s="146"/>
      <c r="D83" s="146"/>
      <c r="E83" s="146"/>
      <c r="F83" s="146"/>
    </row>
    <row r="84" spans="1:6" s="150" customFormat="1" ht="12.75">
      <c r="A84" s="71"/>
      <c r="B84" s="71"/>
      <c r="C84" s="146"/>
      <c r="D84" s="146"/>
      <c r="E84" s="146"/>
      <c r="F84" s="146"/>
    </row>
    <row r="85" spans="1:6" s="150" customFormat="1" ht="12.75">
      <c r="A85" s="71"/>
      <c r="B85" s="71"/>
      <c r="C85" s="146"/>
      <c r="D85" s="146"/>
      <c r="E85" s="146"/>
      <c r="F85" s="146"/>
    </row>
    <row r="86" spans="1:6" s="150" customFormat="1" ht="12.75">
      <c r="A86" s="71"/>
      <c r="B86" s="71"/>
      <c r="C86" s="146"/>
      <c r="D86" s="146"/>
      <c r="E86" s="146"/>
      <c r="F86" s="146"/>
    </row>
    <row r="87" spans="1:6" s="150" customFormat="1" ht="12.75">
      <c r="A87" s="71"/>
      <c r="B87" s="71"/>
      <c r="C87" s="146"/>
      <c r="D87" s="146"/>
      <c r="E87" s="146"/>
      <c r="F87" s="146"/>
    </row>
    <row r="88" spans="1:6" s="150" customFormat="1" ht="12.75">
      <c r="A88" s="71"/>
      <c r="B88" s="71"/>
      <c r="C88" s="146"/>
      <c r="D88" s="146"/>
      <c r="E88" s="146"/>
      <c r="F88" s="146"/>
    </row>
    <row r="89" spans="1:6" s="150" customFormat="1" ht="12.75">
      <c r="A89" s="71"/>
      <c r="B89" s="71"/>
      <c r="C89" s="146"/>
      <c r="D89" s="146"/>
      <c r="E89" s="146"/>
      <c r="F89" s="146"/>
    </row>
    <row r="90" spans="1:6" s="150" customFormat="1" ht="12.75">
      <c r="A90" s="71"/>
      <c r="B90" s="71"/>
      <c r="C90" s="146"/>
      <c r="D90" s="146"/>
      <c r="E90" s="146"/>
      <c r="F90" s="146"/>
    </row>
    <row r="91" spans="1:6" s="150" customFormat="1" ht="12.75">
      <c r="A91" s="71"/>
      <c r="B91" s="71"/>
      <c r="C91" s="146"/>
      <c r="D91" s="146"/>
      <c r="E91" s="146"/>
      <c r="F91" s="146"/>
    </row>
    <row r="92" spans="1:6" s="150" customFormat="1" ht="12.75">
      <c r="A92" s="71"/>
      <c r="B92" s="71"/>
      <c r="C92" s="146"/>
      <c r="D92" s="146"/>
      <c r="E92" s="146"/>
      <c r="F92" s="146"/>
    </row>
    <row r="93" spans="1:6" s="150" customFormat="1" ht="12.75">
      <c r="A93" s="71"/>
      <c r="B93" s="71"/>
      <c r="C93" s="71"/>
      <c r="D93" s="146"/>
      <c r="E93" s="146"/>
      <c r="F93" s="146"/>
    </row>
    <row r="94" spans="1:6" s="150" customFormat="1" ht="12.75">
      <c r="A94" s="71"/>
      <c r="B94" s="71"/>
      <c r="C94" s="71"/>
      <c r="D94" s="146"/>
      <c r="E94" s="146"/>
      <c r="F94" s="146"/>
    </row>
    <row r="95" spans="1:6" s="150" customFormat="1" ht="12.75">
      <c r="A95" s="71"/>
      <c r="B95" s="71"/>
      <c r="C95" s="71"/>
      <c r="D95" s="146"/>
      <c r="E95" s="146"/>
      <c r="F95" s="146"/>
    </row>
    <row r="96" spans="1:6" s="150" customFormat="1" ht="12.75">
      <c r="A96" s="71"/>
      <c r="B96" s="71"/>
      <c r="C96" s="71"/>
      <c r="D96" s="146"/>
      <c r="E96" s="146"/>
      <c r="F96" s="146"/>
    </row>
    <row r="97" spans="1:6" s="150" customFormat="1" ht="12.75">
      <c r="A97" s="71"/>
      <c r="B97" s="71"/>
      <c r="C97" s="71"/>
      <c r="D97" s="146"/>
      <c r="E97" s="146"/>
      <c r="F97" s="146"/>
    </row>
  </sheetData>
  <sheetProtection selectLockedCells="1" selectUnlockedCells="1"/>
  <mergeCells count="17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8"/>
  <sheetViews>
    <sheetView workbookViewId="0" topLeftCell="A10">
      <selection activeCell="E31" sqref="E31"/>
    </sheetView>
  </sheetViews>
  <sheetFormatPr defaultColWidth="9.140625" defaultRowHeight="12.75"/>
  <cols>
    <col min="1" max="1" width="4.7109375" style="71" customWidth="1"/>
    <col min="2" max="2" width="46.57421875" style="71" customWidth="1"/>
    <col min="3" max="3" width="11.421875" style="71" customWidth="1"/>
    <col min="4" max="4" width="8.57421875" style="71" customWidth="1"/>
    <col min="5" max="5" width="13.00390625" style="71" customWidth="1"/>
    <col min="6" max="6" width="16.140625" style="71" customWidth="1"/>
    <col min="7" max="7" width="11.140625" style="71" customWidth="1"/>
    <col min="8" max="8" width="13.00390625" style="71" customWidth="1"/>
    <col min="9" max="16384" width="8.8515625" style="71" customWidth="1"/>
  </cols>
  <sheetData>
    <row r="1" spans="2:6" ht="12.75">
      <c r="B1" s="72" t="s">
        <v>0</v>
      </c>
      <c r="C1" s="72"/>
      <c r="E1" s="73"/>
      <c r="F1" s="73"/>
    </row>
    <row r="2" spans="1:6" ht="30" customHeight="1">
      <c r="A2" s="74" t="s">
        <v>71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6" ht="12.75">
      <c r="B4" s="75" t="s">
        <v>4</v>
      </c>
      <c r="C4" s="78">
        <v>6</v>
      </c>
      <c r="D4" s="78"/>
      <c r="E4" s="78"/>
      <c r="F4" s="72"/>
    </row>
    <row r="5" spans="2:6" ht="12.75">
      <c r="B5" s="79" t="s">
        <v>5</v>
      </c>
      <c r="C5" s="78">
        <v>11672.7</v>
      </c>
      <c r="D5" s="78"/>
      <c r="E5" s="78"/>
      <c r="F5" s="72"/>
    </row>
    <row r="6" spans="2:8" ht="12.75">
      <c r="B6" s="79" t="s">
        <v>6</v>
      </c>
      <c r="C6" s="80">
        <v>1774.9</v>
      </c>
      <c r="D6" s="81"/>
      <c r="E6" s="82"/>
      <c r="F6" s="72"/>
      <c r="H6" s="83"/>
    </row>
    <row r="7" spans="2:8" ht="12.75">
      <c r="B7" s="84" t="s">
        <v>7</v>
      </c>
      <c r="C7" s="85">
        <v>1221247.07</v>
      </c>
      <c r="D7" s="86"/>
      <c r="E7" s="87"/>
      <c r="F7" s="88"/>
      <c r="H7" s="83"/>
    </row>
    <row r="8" spans="2:8" ht="12.75">
      <c r="B8" s="84" t="s">
        <v>8</v>
      </c>
      <c r="C8" s="89">
        <v>6</v>
      </c>
      <c r="D8" s="90"/>
      <c r="E8" s="90"/>
      <c r="F8" s="88"/>
      <c r="H8" s="83"/>
    </row>
    <row r="9" spans="2:5" ht="12.75">
      <c r="B9" s="91" t="s">
        <v>9</v>
      </c>
      <c r="C9" s="92">
        <v>8.5</v>
      </c>
      <c r="D9" s="93"/>
      <c r="E9" s="94"/>
    </row>
    <row r="10" spans="2:5" ht="12.75">
      <c r="B10" s="91" t="s">
        <v>10</v>
      </c>
      <c r="C10" s="92">
        <v>21072.48</v>
      </c>
      <c r="D10" s="93"/>
      <c r="E10" s="94"/>
    </row>
    <row r="11" spans="2:5" ht="12.75">
      <c r="B11" s="91" t="s">
        <v>11</v>
      </c>
      <c r="C11" s="95">
        <f>C5*C9*12</f>
        <v>1190615.4000000001</v>
      </c>
      <c r="D11" s="93">
        <f>C11/12</f>
        <v>99217.95000000001</v>
      </c>
      <c r="E11" s="94"/>
    </row>
    <row r="12" spans="1:6" ht="12.75" customHeight="1">
      <c r="A12" s="96" t="s">
        <v>12</v>
      </c>
      <c r="B12" s="97" t="s">
        <v>13</v>
      </c>
      <c r="C12" s="98" t="s">
        <v>14</v>
      </c>
      <c r="D12" s="98" t="s">
        <v>15</v>
      </c>
      <c r="E12" s="98"/>
      <c r="F12" s="98" t="s">
        <v>16</v>
      </c>
    </row>
    <row r="13" spans="1:6" ht="12.75">
      <c r="A13" s="96"/>
      <c r="B13" s="97"/>
      <c r="C13" s="98"/>
      <c r="D13" s="99" t="s">
        <v>17</v>
      </c>
      <c r="E13" s="99" t="s">
        <v>18</v>
      </c>
      <c r="F13" s="98"/>
    </row>
    <row r="14" spans="1:6" ht="12.75">
      <c r="A14" s="100" t="s">
        <v>19</v>
      </c>
      <c r="B14" s="101" t="s">
        <v>20</v>
      </c>
      <c r="C14" s="102">
        <f>D14*C5</f>
        <v>54161.328</v>
      </c>
      <c r="D14" s="102">
        <v>4.64</v>
      </c>
      <c r="E14" s="102">
        <f>C14*12</f>
        <v>649935.936</v>
      </c>
      <c r="F14" s="102">
        <f>C14*12</f>
        <v>649935.936</v>
      </c>
    </row>
    <row r="15" spans="1:6" ht="12.75">
      <c r="A15" s="103" t="s">
        <v>21</v>
      </c>
      <c r="B15" s="104" t="s">
        <v>22</v>
      </c>
      <c r="C15" s="102">
        <f>D15*C5</f>
        <v>7820.709000000001</v>
      </c>
      <c r="D15" s="102">
        <v>0.67</v>
      </c>
      <c r="E15" s="102">
        <f>C15*12</f>
        <v>93848.508</v>
      </c>
      <c r="F15" s="102">
        <f>C15*12</f>
        <v>93848.508</v>
      </c>
    </row>
    <row r="16" spans="1:6" ht="12.75">
      <c r="A16" s="103" t="s">
        <v>23</v>
      </c>
      <c r="B16" s="104" t="s">
        <v>24</v>
      </c>
      <c r="C16" s="102">
        <v>1350</v>
      </c>
      <c r="D16" s="102">
        <f>C16/C5</f>
        <v>0.11565447582821455</v>
      </c>
      <c r="E16" s="102">
        <f>C16*12</f>
        <v>16200</v>
      </c>
      <c r="F16" s="102">
        <f>C16*12</f>
        <v>16200</v>
      </c>
    </row>
    <row r="17" spans="1:6" ht="12.75">
      <c r="A17" s="105" t="s">
        <v>25</v>
      </c>
      <c r="B17" s="94" t="s">
        <v>26</v>
      </c>
      <c r="C17" s="102">
        <f>E17/12</f>
        <v>588</v>
      </c>
      <c r="D17" s="102">
        <f>C17/C5</f>
        <v>0.05037394947184456</v>
      </c>
      <c r="E17" s="106">
        <f>(C8*98)*12</f>
        <v>7056</v>
      </c>
      <c r="F17" s="102">
        <f>C17*12</f>
        <v>7056</v>
      </c>
    </row>
    <row r="18" spans="1:6" ht="12.75">
      <c r="A18" s="105" t="s">
        <v>27</v>
      </c>
      <c r="B18" s="151" t="s">
        <v>28</v>
      </c>
      <c r="C18" s="152">
        <f>E18/12</f>
        <v>147.90833333333333</v>
      </c>
      <c r="D18" s="152">
        <f>C18/C5</f>
        <v>0.012671304268364074</v>
      </c>
      <c r="E18" s="152">
        <f>C6*1</f>
        <v>1774.9</v>
      </c>
      <c r="F18" s="152">
        <f>C18*12</f>
        <v>1774.9</v>
      </c>
    </row>
    <row r="19" spans="1:6" ht="12.75">
      <c r="A19" s="105" t="s">
        <v>29</v>
      </c>
      <c r="B19" s="151" t="s">
        <v>30</v>
      </c>
      <c r="C19" s="152">
        <f>E19/12</f>
        <v>310.6075</v>
      </c>
      <c r="D19" s="152">
        <f>C19/C5</f>
        <v>0.026609738963564555</v>
      </c>
      <c r="E19" s="152">
        <f>C6*2.1</f>
        <v>3727.2900000000004</v>
      </c>
      <c r="F19" s="152">
        <f>C19*12</f>
        <v>3727.29</v>
      </c>
    </row>
    <row r="20" spans="1:6" s="112" customFormat="1" ht="12.75">
      <c r="A20" s="105" t="s">
        <v>31</v>
      </c>
      <c r="B20" s="111" t="s">
        <v>32</v>
      </c>
      <c r="C20" s="102">
        <f>C11*0.12/12</f>
        <v>11906.154</v>
      </c>
      <c r="D20" s="102">
        <f>C20/C5</f>
        <v>1.02</v>
      </c>
      <c r="E20" s="106">
        <f>C11*0.12</f>
        <v>142873.848</v>
      </c>
      <c r="F20" s="102">
        <f>C20*12</f>
        <v>142873.848</v>
      </c>
    </row>
    <row r="21" spans="1:6" ht="12.75">
      <c r="A21" s="105" t="s">
        <v>33</v>
      </c>
      <c r="B21" s="111" t="s">
        <v>34</v>
      </c>
      <c r="C21" s="102">
        <f>C11*0.009/12</f>
        <v>892.9615500000001</v>
      </c>
      <c r="D21" s="102">
        <f>C21/C5</f>
        <v>0.0765</v>
      </c>
      <c r="E21" s="106">
        <f>C11*0.009</f>
        <v>10715.538600000002</v>
      </c>
      <c r="F21" s="102">
        <f>C21*12</f>
        <v>10715.538600000002</v>
      </c>
    </row>
    <row r="22" spans="1:6" s="112" customFormat="1" ht="12.75">
      <c r="A22" s="105" t="s">
        <v>35</v>
      </c>
      <c r="B22" s="111" t="s">
        <v>36</v>
      </c>
      <c r="C22" s="102">
        <f>E22/12</f>
        <v>2480.4487500000005</v>
      </c>
      <c r="D22" s="102">
        <f>C22/C5</f>
        <v>0.21250000000000002</v>
      </c>
      <c r="E22" s="106">
        <f>C11*0.025</f>
        <v>29765.385000000006</v>
      </c>
      <c r="F22" s="102">
        <f>C22*12</f>
        <v>29765.385000000006</v>
      </c>
    </row>
    <row r="23" spans="1:6" s="117" customFormat="1" ht="12.75">
      <c r="A23" s="113" t="s">
        <v>37</v>
      </c>
      <c r="B23" s="114" t="s">
        <v>38</v>
      </c>
      <c r="C23" s="115">
        <f>E23/12</f>
        <v>1017.7058916666668</v>
      </c>
      <c r="D23" s="115">
        <f>E23/C5/12</f>
        <v>0.08718684551703264</v>
      </c>
      <c r="E23" s="116">
        <f>C7*0.01</f>
        <v>12212.470700000002</v>
      </c>
      <c r="F23" s="102">
        <f>C23*12</f>
        <v>12212.470700000002</v>
      </c>
    </row>
    <row r="24" spans="1:6" s="120" customFormat="1" ht="12.75">
      <c r="A24" s="118"/>
      <c r="B24" s="93" t="s">
        <v>39</v>
      </c>
      <c r="C24" s="119">
        <f>SUM(C14:C23)</f>
        <v>80675.823025</v>
      </c>
      <c r="D24" s="119">
        <f>SUM(D14:D23)</f>
        <v>6.91149631404902</v>
      </c>
      <c r="E24" s="119">
        <f>SUM(E14:E23)</f>
        <v>968109.8763</v>
      </c>
      <c r="F24" s="119">
        <f>SUM(F14:F23)</f>
        <v>968109.8763</v>
      </c>
    </row>
    <row r="25" spans="1:6" ht="12.75" customHeight="1">
      <c r="A25" s="121" t="s">
        <v>41</v>
      </c>
      <c r="B25" s="122" t="s">
        <v>42</v>
      </c>
      <c r="C25" s="102"/>
      <c r="D25" s="102"/>
      <c r="E25" s="106"/>
      <c r="F25" s="106"/>
    </row>
    <row r="26" spans="1:6" ht="12.75">
      <c r="A26" s="121"/>
      <c r="B26" s="122"/>
      <c r="C26" s="102"/>
      <c r="D26" s="102"/>
      <c r="E26" s="106"/>
      <c r="F26" s="106"/>
    </row>
    <row r="27" spans="1:6" ht="12.75">
      <c r="A27" s="105" t="s">
        <v>43</v>
      </c>
      <c r="B27" s="111" t="s">
        <v>44</v>
      </c>
      <c r="C27" s="102">
        <f>E27/12</f>
        <v>1250</v>
      </c>
      <c r="D27" s="102">
        <f>C27/C5</f>
        <v>0.10708747761871718</v>
      </c>
      <c r="E27" s="106">
        <v>15000</v>
      </c>
      <c r="F27" s="106"/>
    </row>
    <row r="28" spans="1:6" ht="12" customHeight="1">
      <c r="A28" s="105" t="s">
        <v>45</v>
      </c>
      <c r="B28" s="123" t="s">
        <v>72</v>
      </c>
      <c r="C28" s="102">
        <f>E28/12</f>
        <v>6250</v>
      </c>
      <c r="D28" s="102">
        <f>C28/C5</f>
        <v>0.5354373880935859</v>
      </c>
      <c r="E28" s="106">
        <v>75000</v>
      </c>
      <c r="F28" s="106"/>
    </row>
    <row r="29" spans="1:6" ht="12.75">
      <c r="A29" s="105" t="s">
        <v>47</v>
      </c>
      <c r="B29" s="111" t="s">
        <v>73</v>
      </c>
      <c r="C29" s="102">
        <f>E29/12</f>
        <v>4166.666666666667</v>
      </c>
      <c r="D29" s="102">
        <f>C29/C5</f>
        <v>0.3569582587290573</v>
      </c>
      <c r="E29" s="106">
        <v>50000</v>
      </c>
      <c r="F29" s="106"/>
    </row>
    <row r="30" spans="1:6" ht="12.75">
      <c r="A30" s="105" t="s">
        <v>49</v>
      </c>
      <c r="B30" s="111" t="s">
        <v>74</v>
      </c>
      <c r="C30" s="102">
        <f>E30/12</f>
        <v>1666.6666666666667</v>
      </c>
      <c r="D30" s="102">
        <f>C30/C5</f>
        <v>0.1427833034916229</v>
      </c>
      <c r="E30" s="106">
        <v>20000</v>
      </c>
      <c r="F30" s="106"/>
    </row>
    <row r="31" spans="1:6" ht="12.75">
      <c r="A31" s="105" t="s">
        <v>51</v>
      </c>
      <c r="B31" s="111" t="s">
        <v>75</v>
      </c>
      <c r="C31" s="102">
        <f>E31/12</f>
        <v>6666.666666666667</v>
      </c>
      <c r="D31" s="102">
        <f>C31/C5</f>
        <v>0.5711332139664916</v>
      </c>
      <c r="E31" s="106">
        <v>80000</v>
      </c>
      <c r="F31" s="106"/>
    </row>
    <row r="32" spans="1:6" ht="12.75">
      <c r="A32" s="105" t="s">
        <v>53</v>
      </c>
      <c r="B32" s="111" t="s">
        <v>76</v>
      </c>
      <c r="C32" s="102">
        <f>E32/12</f>
        <v>6250</v>
      </c>
      <c r="D32" s="102">
        <f>C32/C5</f>
        <v>0.5354373880935859</v>
      </c>
      <c r="E32" s="106">
        <v>75000</v>
      </c>
      <c r="F32" s="106"/>
    </row>
    <row r="33" spans="1:6" ht="12.75">
      <c r="A33" s="105" t="s">
        <v>55</v>
      </c>
      <c r="B33" s="124" t="s">
        <v>85</v>
      </c>
      <c r="C33" s="102">
        <f>E33/12</f>
        <v>5000</v>
      </c>
      <c r="D33" s="102">
        <f>C33/C5</f>
        <v>0.4283499104748687</v>
      </c>
      <c r="E33" s="106">
        <v>60000</v>
      </c>
      <c r="F33" s="106"/>
    </row>
    <row r="34" spans="1:6" ht="12.75">
      <c r="A34" s="125"/>
      <c r="B34" s="126" t="s">
        <v>59</v>
      </c>
      <c r="C34" s="127">
        <f>SUM(C27:C33)</f>
        <v>31250</v>
      </c>
      <c r="D34" s="127">
        <f>SUM(D27:D33)</f>
        <v>2.677186940467929</v>
      </c>
      <c r="E34" s="127">
        <f>SUM(E27:E33)</f>
        <v>375000</v>
      </c>
      <c r="F34" s="128"/>
    </row>
    <row r="35" spans="1:6" ht="12.75">
      <c r="A35" s="103"/>
      <c r="B35" s="126" t="s">
        <v>60</v>
      </c>
      <c r="C35" s="119"/>
      <c r="D35" s="119">
        <f>SUM(D24+D34)</f>
        <v>9.58868325451695</v>
      </c>
      <c r="E35" s="119"/>
      <c r="F35" s="119"/>
    </row>
    <row r="36" spans="1:6" ht="12.75">
      <c r="A36" s="105"/>
      <c r="B36" s="129" t="s">
        <v>78</v>
      </c>
      <c r="C36" s="130"/>
      <c r="D36" s="130"/>
      <c r="E36" s="130"/>
      <c r="F36" s="130">
        <v>365731.44</v>
      </c>
    </row>
    <row r="37" spans="1:6" ht="12.75">
      <c r="A37" s="131" t="s">
        <v>79</v>
      </c>
      <c r="B37" s="123" t="s">
        <v>80</v>
      </c>
      <c r="C37" s="115"/>
      <c r="D37" s="115"/>
      <c r="E37" s="115">
        <v>112486</v>
      </c>
      <c r="F37" s="132"/>
    </row>
    <row r="38" spans="1:6" ht="12.75">
      <c r="A38" s="131" t="s">
        <v>81</v>
      </c>
      <c r="B38" s="123" t="s">
        <v>82</v>
      </c>
      <c r="C38" s="115"/>
      <c r="D38" s="115"/>
      <c r="E38" s="115">
        <v>196670</v>
      </c>
      <c r="F38" s="132"/>
    </row>
    <row r="39" spans="1:6" s="120" customFormat="1" ht="12.75">
      <c r="A39" s="133"/>
      <c r="B39" s="134" t="s">
        <v>59</v>
      </c>
      <c r="C39" s="135"/>
      <c r="D39" s="135"/>
      <c r="E39" s="135">
        <f>SUM(E37:E38)</f>
        <v>309156</v>
      </c>
      <c r="F39" s="136"/>
    </row>
    <row r="41" spans="1:6" ht="11.25" customHeight="1">
      <c r="A41" s="137"/>
      <c r="B41" s="125" t="s">
        <v>61</v>
      </c>
      <c r="C41" s="138"/>
      <c r="D41" s="139"/>
      <c r="E41" s="139"/>
      <c r="F41" s="139"/>
    </row>
    <row r="42" spans="1:6" ht="12.75">
      <c r="A42" s="137"/>
      <c r="B42" s="103" t="s">
        <v>62</v>
      </c>
      <c r="C42" s="140">
        <v>300</v>
      </c>
      <c r="D42" s="140">
        <f>C42*12</f>
        <v>3600</v>
      </c>
      <c r="E42" s="139"/>
      <c r="F42" s="139"/>
    </row>
    <row r="43" spans="1:6" ht="12.75">
      <c r="A43" s="137"/>
      <c r="B43" s="104" t="s">
        <v>63</v>
      </c>
      <c r="C43" s="140">
        <v>250</v>
      </c>
      <c r="D43" s="140">
        <f>C43*12</f>
        <v>3000</v>
      </c>
      <c r="E43" s="139"/>
      <c r="F43" s="139"/>
    </row>
    <row r="44" spans="1:6" ht="12.75">
      <c r="A44" s="137"/>
      <c r="B44" s="125" t="s">
        <v>64</v>
      </c>
      <c r="C44" s="140"/>
      <c r="D44" s="139"/>
      <c r="E44" s="139"/>
      <c r="F44" s="139"/>
    </row>
    <row r="45" spans="1:6" ht="12.75">
      <c r="A45" s="137"/>
      <c r="B45" s="104" t="s">
        <v>65</v>
      </c>
      <c r="C45" s="141">
        <v>350</v>
      </c>
      <c r="D45" s="139">
        <f>C45*12</f>
        <v>4200</v>
      </c>
      <c r="E45" s="139"/>
      <c r="F45" s="139"/>
    </row>
    <row r="46" spans="1:6" ht="12.75">
      <c r="A46" s="137"/>
      <c r="B46" s="104" t="s">
        <v>83</v>
      </c>
      <c r="C46" s="141">
        <v>350</v>
      </c>
      <c r="D46" s="139">
        <f>C46*12</f>
        <v>4200</v>
      </c>
      <c r="E46" s="139"/>
      <c r="F46" s="139"/>
    </row>
    <row r="47" spans="1:6" ht="12.75">
      <c r="A47" s="137"/>
      <c r="B47" s="104" t="s">
        <v>84</v>
      </c>
      <c r="C47" s="140">
        <v>708</v>
      </c>
      <c r="D47" s="139">
        <f>C47*12</f>
        <v>8496</v>
      </c>
      <c r="E47" s="139"/>
      <c r="F47" s="139"/>
    </row>
    <row r="48" spans="1:6" ht="12.75">
      <c r="A48" s="137"/>
      <c r="B48" s="104" t="s">
        <v>67</v>
      </c>
      <c r="C48" s="140">
        <v>350</v>
      </c>
      <c r="D48" s="139">
        <f>C48*12</f>
        <v>4200</v>
      </c>
      <c r="E48" s="139"/>
      <c r="F48" s="139"/>
    </row>
    <row r="49" spans="1:5" s="120" customFormat="1" ht="15.75" customHeight="1">
      <c r="A49" s="143"/>
      <c r="B49" s="138" t="s">
        <v>68</v>
      </c>
      <c r="C49" s="138">
        <f>SUM(C41:C48)</f>
        <v>2308</v>
      </c>
      <c r="D49" s="138">
        <f>SUM(D41:D48)</f>
        <v>27696</v>
      </c>
      <c r="E49" s="144"/>
    </row>
    <row r="50" spans="1:6" ht="39" customHeight="1">
      <c r="A50" s="145"/>
      <c r="B50" s="145"/>
      <c r="C50" s="146"/>
      <c r="D50" s="147"/>
      <c r="E50" s="148"/>
      <c r="F50" s="139"/>
    </row>
    <row r="51" spans="1:6" ht="12.75">
      <c r="A51" s="137"/>
      <c r="B51" s="137"/>
      <c r="C51" s="146"/>
      <c r="D51" s="139"/>
      <c r="E51" s="139"/>
      <c r="F51" s="139"/>
    </row>
    <row r="52" spans="1:6" ht="12.75">
      <c r="A52" s="149"/>
      <c r="B52" s="149"/>
      <c r="C52" s="146"/>
      <c r="D52" s="146"/>
      <c r="E52" s="146"/>
      <c r="F52" s="146"/>
    </row>
    <row r="53" spans="1:6" ht="12.75">
      <c r="A53" s="149"/>
      <c r="B53" s="149"/>
      <c r="C53" s="146"/>
      <c r="D53" s="146"/>
      <c r="E53" s="146"/>
      <c r="F53" s="146"/>
    </row>
    <row r="54" spans="1:6" ht="12.75">
      <c r="A54" s="149"/>
      <c r="B54" s="149"/>
      <c r="C54" s="146"/>
      <c r="D54" s="146"/>
      <c r="E54" s="146"/>
      <c r="F54" s="146"/>
    </row>
    <row r="55" spans="1:6" ht="12.75">
      <c r="A55" s="149"/>
      <c r="B55" s="149"/>
      <c r="C55" s="146"/>
      <c r="D55" s="146"/>
      <c r="E55" s="146"/>
      <c r="F55" s="146"/>
    </row>
    <row r="56" spans="1:6" ht="12.75">
      <c r="A56" s="149"/>
      <c r="B56" s="149"/>
      <c r="C56" s="146"/>
      <c r="D56" s="146"/>
      <c r="E56" s="146"/>
      <c r="F56" s="146"/>
    </row>
    <row r="57" spans="1:6" s="150" customFormat="1" ht="12.75">
      <c r="A57" s="149"/>
      <c r="B57" s="149"/>
      <c r="C57" s="146"/>
      <c r="D57" s="146"/>
      <c r="E57" s="146"/>
      <c r="F57" s="146"/>
    </row>
    <row r="58" spans="1:6" s="150" customFormat="1" ht="12.75">
      <c r="A58" s="149"/>
      <c r="B58" s="149"/>
      <c r="C58" s="146"/>
      <c r="D58" s="146"/>
      <c r="E58" s="146"/>
      <c r="F58" s="146"/>
    </row>
    <row r="59" spans="1:6" s="150" customFormat="1" ht="12.75">
      <c r="A59" s="149"/>
      <c r="B59" s="149"/>
      <c r="C59" s="146"/>
      <c r="D59" s="146"/>
      <c r="E59" s="146"/>
      <c r="F59" s="146"/>
    </row>
    <row r="60" spans="1:6" s="150" customFormat="1" ht="12.75">
      <c r="A60" s="149"/>
      <c r="B60" s="149"/>
      <c r="C60" s="146"/>
      <c r="D60" s="146"/>
      <c r="E60" s="146"/>
      <c r="F60" s="146"/>
    </row>
    <row r="61" spans="1:6" s="150" customFormat="1" ht="12.75">
      <c r="A61" s="149"/>
      <c r="B61" s="149"/>
      <c r="C61" s="146"/>
      <c r="D61" s="146"/>
      <c r="E61" s="146"/>
      <c r="F61" s="146"/>
    </row>
    <row r="62" spans="1:6" s="150" customFormat="1" ht="12.75">
      <c r="A62" s="149"/>
      <c r="B62" s="149"/>
      <c r="C62" s="146"/>
      <c r="D62" s="146"/>
      <c r="E62" s="146"/>
      <c r="F62" s="146"/>
    </row>
    <row r="63" spans="1:6" s="150" customFormat="1" ht="12.75">
      <c r="A63" s="71"/>
      <c r="B63" s="71"/>
      <c r="C63" s="146"/>
      <c r="D63" s="146"/>
      <c r="E63" s="146"/>
      <c r="F63" s="146"/>
    </row>
    <row r="64" spans="1:6" s="150" customFormat="1" ht="12.75">
      <c r="A64" s="71"/>
      <c r="B64" s="71"/>
      <c r="C64" s="146"/>
      <c r="D64" s="146"/>
      <c r="E64" s="146"/>
      <c r="F64" s="146"/>
    </row>
    <row r="65" spans="1:6" s="150" customFormat="1" ht="12.75">
      <c r="A65" s="71"/>
      <c r="B65" s="71"/>
      <c r="C65" s="146"/>
      <c r="D65" s="146"/>
      <c r="E65" s="146"/>
      <c r="F65" s="146"/>
    </row>
    <row r="66" spans="1:6" s="150" customFormat="1" ht="12.75">
      <c r="A66" s="71"/>
      <c r="B66" s="71"/>
      <c r="C66" s="146"/>
      <c r="D66" s="146"/>
      <c r="E66" s="146"/>
      <c r="F66" s="146"/>
    </row>
    <row r="67" spans="1:6" s="150" customFormat="1" ht="12.75">
      <c r="A67" s="71"/>
      <c r="B67" s="71"/>
      <c r="C67" s="146"/>
      <c r="D67" s="146"/>
      <c r="E67" s="146"/>
      <c r="F67" s="146"/>
    </row>
    <row r="68" spans="1:6" s="150" customFormat="1" ht="12.75">
      <c r="A68" s="71"/>
      <c r="B68" s="71"/>
      <c r="C68" s="146"/>
      <c r="D68" s="146"/>
      <c r="E68" s="146"/>
      <c r="F68" s="146"/>
    </row>
    <row r="69" spans="1:6" s="150" customFormat="1" ht="12.75">
      <c r="A69" s="71"/>
      <c r="B69" s="71"/>
      <c r="C69" s="146"/>
      <c r="D69" s="146"/>
      <c r="E69" s="146"/>
      <c r="F69" s="146"/>
    </row>
    <row r="70" spans="1:6" s="150" customFormat="1" ht="12.75">
      <c r="A70" s="71"/>
      <c r="B70" s="71"/>
      <c r="C70" s="146"/>
      <c r="D70" s="146"/>
      <c r="E70" s="146"/>
      <c r="F70" s="146"/>
    </row>
    <row r="71" spans="1:6" s="150" customFormat="1" ht="12.75">
      <c r="A71" s="71"/>
      <c r="B71" s="71"/>
      <c r="C71" s="146"/>
      <c r="D71" s="146"/>
      <c r="E71" s="146"/>
      <c r="F71" s="146"/>
    </row>
    <row r="72" spans="1:6" s="150" customFormat="1" ht="12.75">
      <c r="A72" s="71"/>
      <c r="B72" s="71"/>
      <c r="C72" s="146"/>
      <c r="D72" s="146"/>
      <c r="E72" s="146"/>
      <c r="F72" s="146"/>
    </row>
    <row r="73" spans="1:6" s="150" customFormat="1" ht="12.75">
      <c r="A73" s="71"/>
      <c r="B73" s="71"/>
      <c r="C73" s="146"/>
      <c r="D73" s="146"/>
      <c r="E73" s="146"/>
      <c r="F73" s="146"/>
    </row>
    <row r="74" spans="1:6" s="150" customFormat="1" ht="12.75">
      <c r="A74" s="71"/>
      <c r="B74" s="71"/>
      <c r="C74" s="146"/>
      <c r="D74" s="146"/>
      <c r="E74" s="146"/>
      <c r="F74" s="146"/>
    </row>
    <row r="75" spans="1:6" s="150" customFormat="1" ht="12.75">
      <c r="A75" s="71"/>
      <c r="B75" s="71"/>
      <c r="C75" s="146"/>
      <c r="D75" s="146"/>
      <c r="E75" s="146"/>
      <c r="F75" s="146"/>
    </row>
    <row r="76" spans="1:6" s="150" customFormat="1" ht="12.75">
      <c r="A76" s="71"/>
      <c r="B76" s="71"/>
      <c r="C76" s="146"/>
      <c r="D76" s="146"/>
      <c r="E76" s="146"/>
      <c r="F76" s="146"/>
    </row>
    <row r="77" spans="1:6" s="150" customFormat="1" ht="12.75">
      <c r="A77" s="71"/>
      <c r="B77" s="71"/>
      <c r="C77" s="146"/>
      <c r="D77" s="146"/>
      <c r="E77" s="146"/>
      <c r="F77" s="146"/>
    </row>
    <row r="78" spans="1:6" s="150" customFormat="1" ht="12.75">
      <c r="A78" s="71"/>
      <c r="B78" s="71"/>
      <c r="C78" s="146"/>
      <c r="D78" s="146"/>
      <c r="E78" s="146"/>
      <c r="F78" s="146"/>
    </row>
    <row r="79" spans="1:6" s="150" customFormat="1" ht="12.75">
      <c r="A79" s="71"/>
      <c r="B79" s="71"/>
      <c r="C79" s="146"/>
      <c r="D79" s="146"/>
      <c r="E79" s="146"/>
      <c r="F79" s="146"/>
    </row>
    <row r="80" spans="1:6" s="150" customFormat="1" ht="12.75">
      <c r="A80" s="71"/>
      <c r="B80" s="71"/>
      <c r="C80" s="146"/>
      <c r="D80" s="146"/>
      <c r="E80" s="146"/>
      <c r="F80" s="146"/>
    </row>
    <row r="81" spans="1:6" s="150" customFormat="1" ht="12.75">
      <c r="A81" s="71"/>
      <c r="B81" s="71"/>
      <c r="C81" s="146"/>
      <c r="D81" s="146"/>
      <c r="E81" s="146"/>
      <c r="F81" s="146"/>
    </row>
    <row r="82" spans="1:6" s="150" customFormat="1" ht="12.75">
      <c r="A82" s="71"/>
      <c r="B82" s="71"/>
      <c r="C82" s="146"/>
      <c r="D82" s="146"/>
      <c r="E82" s="146"/>
      <c r="F82" s="146"/>
    </row>
    <row r="83" spans="1:6" s="150" customFormat="1" ht="12.75">
      <c r="A83" s="71"/>
      <c r="B83" s="71"/>
      <c r="C83" s="146"/>
      <c r="D83" s="146"/>
      <c r="E83" s="146"/>
      <c r="F83" s="146"/>
    </row>
    <row r="84" spans="1:6" s="150" customFormat="1" ht="12.75">
      <c r="A84" s="71"/>
      <c r="B84" s="71"/>
      <c r="C84" s="146"/>
      <c r="D84" s="146"/>
      <c r="E84" s="146"/>
      <c r="F84" s="146"/>
    </row>
    <row r="85" spans="1:6" s="150" customFormat="1" ht="12.75">
      <c r="A85" s="71"/>
      <c r="B85" s="71"/>
      <c r="C85" s="146"/>
      <c r="D85" s="146"/>
      <c r="E85" s="146"/>
      <c r="F85" s="146"/>
    </row>
    <row r="86" spans="1:6" s="150" customFormat="1" ht="12.75">
      <c r="A86" s="71"/>
      <c r="B86" s="71"/>
      <c r="C86" s="146"/>
      <c r="D86" s="146"/>
      <c r="E86" s="146"/>
      <c r="F86" s="146"/>
    </row>
    <row r="87" spans="1:6" s="150" customFormat="1" ht="12.75">
      <c r="A87" s="71"/>
      <c r="B87" s="71"/>
      <c r="C87" s="146"/>
      <c r="D87" s="146"/>
      <c r="E87" s="146"/>
      <c r="F87" s="146"/>
    </row>
    <row r="88" spans="1:6" s="150" customFormat="1" ht="12.75">
      <c r="A88" s="71"/>
      <c r="B88" s="71"/>
      <c r="C88" s="146"/>
      <c r="D88" s="146"/>
      <c r="E88" s="146"/>
      <c r="F88" s="146"/>
    </row>
    <row r="89" spans="1:6" s="150" customFormat="1" ht="12.75">
      <c r="A89" s="71"/>
      <c r="B89" s="71"/>
      <c r="C89" s="146"/>
      <c r="D89" s="146"/>
      <c r="E89" s="146"/>
      <c r="F89" s="146"/>
    </row>
    <row r="90" spans="1:6" s="150" customFormat="1" ht="12.75">
      <c r="A90" s="71"/>
      <c r="B90" s="71"/>
      <c r="C90" s="146"/>
      <c r="D90" s="146"/>
      <c r="E90" s="146"/>
      <c r="F90" s="146"/>
    </row>
    <row r="91" spans="1:6" s="150" customFormat="1" ht="12.75">
      <c r="A91" s="71"/>
      <c r="B91" s="71"/>
      <c r="C91" s="146"/>
      <c r="D91" s="146"/>
      <c r="E91" s="146"/>
      <c r="F91" s="146"/>
    </row>
    <row r="92" spans="1:6" s="150" customFormat="1" ht="12.75">
      <c r="A92" s="71"/>
      <c r="B92" s="71"/>
      <c r="C92" s="146"/>
      <c r="D92" s="146"/>
      <c r="E92" s="146"/>
      <c r="F92" s="146"/>
    </row>
    <row r="93" spans="1:6" s="150" customFormat="1" ht="12.75">
      <c r="A93" s="71"/>
      <c r="B93" s="71"/>
      <c r="C93" s="146"/>
      <c r="D93" s="146"/>
      <c r="E93" s="146"/>
      <c r="F93" s="146"/>
    </row>
    <row r="94" spans="1:6" s="150" customFormat="1" ht="12.75">
      <c r="A94" s="71"/>
      <c r="B94" s="71"/>
      <c r="C94" s="71"/>
      <c r="D94" s="146"/>
      <c r="E94" s="146"/>
      <c r="F94" s="146"/>
    </row>
    <row r="95" spans="1:6" s="150" customFormat="1" ht="12.75">
      <c r="A95" s="71"/>
      <c r="B95" s="71"/>
      <c r="C95" s="71"/>
      <c r="D95" s="146"/>
      <c r="E95" s="146"/>
      <c r="F95" s="146"/>
    </row>
    <row r="96" spans="1:6" s="150" customFormat="1" ht="12.75">
      <c r="A96" s="71"/>
      <c r="B96" s="71"/>
      <c r="C96" s="71"/>
      <c r="D96" s="146"/>
      <c r="E96" s="146"/>
      <c r="F96" s="146"/>
    </row>
    <row r="97" spans="1:6" s="150" customFormat="1" ht="12.75">
      <c r="A97" s="71"/>
      <c r="B97" s="71"/>
      <c r="C97" s="71"/>
      <c r="D97" s="146"/>
      <c r="E97" s="146"/>
      <c r="F97" s="146"/>
    </row>
    <row r="98" spans="1:6" s="150" customFormat="1" ht="12.75">
      <c r="A98" s="71"/>
      <c r="B98" s="71"/>
      <c r="C98" s="71"/>
      <c r="D98" s="146"/>
      <c r="E98" s="146"/>
      <c r="F98" s="146"/>
    </row>
  </sheetData>
  <sheetProtection selectLockedCells="1" selectUnlockedCells="1"/>
  <mergeCells count="17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">
      <selection activeCell="B32" sqref="B32"/>
    </sheetView>
  </sheetViews>
  <sheetFormatPr defaultColWidth="9.140625" defaultRowHeight="12.75"/>
  <cols>
    <col min="1" max="1" width="4.7109375" style="71" customWidth="1"/>
    <col min="2" max="2" width="46.57421875" style="71" customWidth="1"/>
    <col min="3" max="3" width="11.421875" style="71" customWidth="1"/>
    <col min="4" max="4" width="8.57421875" style="71" customWidth="1"/>
    <col min="5" max="5" width="13.00390625" style="71" customWidth="1"/>
    <col min="6" max="6" width="14.8515625" style="71" customWidth="1"/>
    <col min="7" max="7" width="11.140625" style="71" customWidth="1"/>
    <col min="8" max="8" width="13.00390625" style="71" customWidth="1"/>
    <col min="9" max="16384" width="8.8515625" style="71" customWidth="1"/>
  </cols>
  <sheetData>
    <row r="1" spans="2:6" ht="12.75">
      <c r="B1" s="72" t="s">
        <v>0</v>
      </c>
      <c r="C1" s="72"/>
      <c r="E1" s="73"/>
      <c r="F1" s="73"/>
    </row>
    <row r="2" spans="1:6" ht="30" customHeight="1">
      <c r="A2" s="74" t="s">
        <v>86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6" ht="12.75">
      <c r="B4" s="75" t="s">
        <v>4</v>
      </c>
      <c r="C4" s="78">
        <v>6</v>
      </c>
      <c r="D4" s="78"/>
      <c r="E4" s="78"/>
      <c r="F4" s="72"/>
    </row>
    <row r="5" spans="2:6" ht="12.75">
      <c r="B5" s="79" t="s">
        <v>5</v>
      </c>
      <c r="C5" s="78">
        <v>11672.7</v>
      </c>
      <c r="D5" s="78"/>
      <c r="E5" s="78"/>
      <c r="F5" s="72"/>
    </row>
    <row r="6" spans="2:8" ht="12.75">
      <c r="B6" s="79" t="s">
        <v>6</v>
      </c>
      <c r="C6" s="80">
        <v>1774.9</v>
      </c>
      <c r="D6" s="81"/>
      <c r="E6" s="82"/>
      <c r="F6" s="72"/>
      <c r="H6" s="83"/>
    </row>
    <row r="7" spans="2:8" ht="12.75">
      <c r="B7" s="84" t="s">
        <v>7</v>
      </c>
      <c r="C7" s="85">
        <v>1221247.07</v>
      </c>
      <c r="D7" s="86"/>
      <c r="E7" s="87"/>
      <c r="F7" s="88"/>
      <c r="H7" s="83"/>
    </row>
    <row r="8" spans="2:8" ht="12.75">
      <c r="B8" s="84" t="s">
        <v>8</v>
      </c>
      <c r="C8" s="89">
        <v>6</v>
      </c>
      <c r="D8" s="90"/>
      <c r="E8" s="90"/>
      <c r="F8" s="88"/>
      <c r="H8" s="83"/>
    </row>
    <row r="9" spans="2:5" ht="12.75">
      <c r="B9" s="91" t="s">
        <v>9</v>
      </c>
      <c r="C9" s="92">
        <v>8.5</v>
      </c>
      <c r="D9" s="93"/>
      <c r="E9" s="94"/>
    </row>
    <row r="10" spans="2:5" ht="12.75">
      <c r="B10" s="91" t="s">
        <v>10</v>
      </c>
      <c r="C10" s="92">
        <f>C48</f>
        <v>2308</v>
      </c>
      <c r="D10" s="93"/>
      <c r="E10" s="94"/>
    </row>
    <row r="11" spans="2:5" ht="12.75">
      <c r="B11" s="91" t="s">
        <v>11</v>
      </c>
      <c r="C11" s="95">
        <f>C5*C9*12</f>
        <v>1190615.4000000001</v>
      </c>
      <c r="D11" s="93">
        <f>C11/12</f>
        <v>99217.95000000001</v>
      </c>
      <c r="E11" s="94"/>
    </row>
    <row r="12" spans="1:6" ht="12.75" customHeight="1">
      <c r="A12" s="96" t="s">
        <v>12</v>
      </c>
      <c r="B12" s="97" t="s">
        <v>13</v>
      </c>
      <c r="C12" s="98" t="s">
        <v>14</v>
      </c>
      <c r="D12" s="98" t="s">
        <v>15</v>
      </c>
      <c r="E12" s="98"/>
      <c r="F12" s="98" t="s">
        <v>16</v>
      </c>
    </row>
    <row r="13" spans="1:6" ht="12.75">
      <c r="A13" s="96"/>
      <c r="B13" s="97"/>
      <c r="C13" s="98"/>
      <c r="D13" s="99" t="s">
        <v>17</v>
      </c>
      <c r="E13" s="99" t="s">
        <v>18</v>
      </c>
      <c r="F13" s="98"/>
    </row>
    <row r="14" spans="1:6" ht="12.75">
      <c r="A14" s="100" t="s">
        <v>19</v>
      </c>
      <c r="B14" s="101" t="s">
        <v>20</v>
      </c>
      <c r="C14" s="102">
        <f>D14*C5</f>
        <v>54161.328</v>
      </c>
      <c r="D14" s="102">
        <v>4.64</v>
      </c>
      <c r="E14" s="102">
        <f>C14*12</f>
        <v>649935.936</v>
      </c>
      <c r="F14" s="102">
        <f>C14*12</f>
        <v>649935.936</v>
      </c>
    </row>
    <row r="15" spans="1:6" ht="12.75">
      <c r="A15" s="103" t="s">
        <v>21</v>
      </c>
      <c r="B15" s="104" t="s">
        <v>22</v>
      </c>
      <c r="C15" s="102">
        <f>D15*C5</f>
        <v>7820.709000000001</v>
      </c>
      <c r="D15" s="102">
        <v>0.67</v>
      </c>
      <c r="E15" s="102">
        <f>C15*12</f>
        <v>93848.508</v>
      </c>
      <c r="F15" s="102">
        <f>C15*12</f>
        <v>93848.508</v>
      </c>
    </row>
    <row r="16" spans="1:6" ht="12.75">
      <c r="A16" s="103" t="s">
        <v>23</v>
      </c>
      <c r="B16" s="104" t="s">
        <v>24</v>
      </c>
      <c r="C16" s="102">
        <v>1350</v>
      </c>
      <c r="D16" s="102">
        <f>C16/C5</f>
        <v>0.11565447582821455</v>
      </c>
      <c r="E16" s="102">
        <f>C16*12</f>
        <v>16200</v>
      </c>
      <c r="F16" s="102">
        <f>C16*12</f>
        <v>16200</v>
      </c>
    </row>
    <row r="17" spans="1:6" ht="12.75">
      <c r="A17" s="105" t="s">
        <v>25</v>
      </c>
      <c r="B17" s="94" t="s">
        <v>26</v>
      </c>
      <c r="C17" s="102">
        <f>E17/12</f>
        <v>43.78</v>
      </c>
      <c r="D17" s="102">
        <f>C17/C5</f>
        <v>0.0037506318161179505</v>
      </c>
      <c r="E17" s="106">
        <f>C8*87.56</f>
        <v>525.36</v>
      </c>
      <c r="F17" s="102">
        <f>C17*12</f>
        <v>525.36</v>
      </c>
    </row>
    <row r="18" spans="1:6" s="110" customFormat="1" ht="12.75">
      <c r="A18" s="107" t="s">
        <v>27</v>
      </c>
      <c r="B18" s="108" t="s">
        <v>28</v>
      </c>
      <c r="C18" s="109">
        <f>E18/12</f>
        <v>147.90833333333333</v>
      </c>
      <c r="D18" s="109">
        <f>C18/C5</f>
        <v>0.012671304268364074</v>
      </c>
      <c r="E18" s="109">
        <f>C6*1</f>
        <v>1774.9</v>
      </c>
      <c r="F18" s="109">
        <f>C18*12</f>
        <v>1774.9</v>
      </c>
    </row>
    <row r="19" spans="1:6" s="110" customFormat="1" ht="12.75">
      <c r="A19" s="107" t="s">
        <v>29</v>
      </c>
      <c r="B19" s="108" t="s">
        <v>30</v>
      </c>
      <c r="C19" s="109">
        <f>E19/12</f>
        <v>310.6075</v>
      </c>
      <c r="D19" s="109">
        <f>C19/C5</f>
        <v>0.026609738963564555</v>
      </c>
      <c r="E19" s="109">
        <f>C6*2.1</f>
        <v>3727.2900000000004</v>
      </c>
      <c r="F19" s="109">
        <f>C19*12</f>
        <v>3727.29</v>
      </c>
    </row>
    <row r="20" spans="1:6" s="112" customFormat="1" ht="12.75">
      <c r="A20" s="105" t="s">
        <v>31</v>
      </c>
      <c r="B20" s="111" t="s">
        <v>32</v>
      </c>
      <c r="C20" s="102">
        <f>C11*0.12/12</f>
        <v>11906.154</v>
      </c>
      <c r="D20" s="102">
        <f>C20/C5</f>
        <v>1.02</v>
      </c>
      <c r="E20" s="106">
        <f>C11*0.12</f>
        <v>142873.848</v>
      </c>
      <c r="F20" s="102">
        <f>C20*12</f>
        <v>142873.848</v>
      </c>
    </row>
    <row r="21" spans="1:6" ht="12.75">
      <c r="A21" s="105" t="s">
        <v>33</v>
      </c>
      <c r="B21" s="111" t="s">
        <v>34</v>
      </c>
      <c r="C21" s="102">
        <f>C11*0.009/12</f>
        <v>892.9615500000001</v>
      </c>
      <c r="D21" s="102">
        <f>C21/C5</f>
        <v>0.0765</v>
      </c>
      <c r="E21" s="106">
        <f>C11*0.009</f>
        <v>10715.538600000002</v>
      </c>
      <c r="F21" s="102">
        <f>C21*12</f>
        <v>10715.538600000002</v>
      </c>
    </row>
    <row r="22" spans="1:6" s="112" customFormat="1" ht="12.75">
      <c r="A22" s="105" t="s">
        <v>35</v>
      </c>
      <c r="B22" s="111" t="s">
        <v>36</v>
      </c>
      <c r="C22" s="102">
        <f>E22/12</f>
        <v>2480.4487500000005</v>
      </c>
      <c r="D22" s="102">
        <f>C22/C5</f>
        <v>0.21250000000000002</v>
      </c>
      <c r="E22" s="106">
        <f>C11*0.025</f>
        <v>29765.385000000006</v>
      </c>
      <c r="F22" s="102">
        <f>C22*12</f>
        <v>29765.385000000006</v>
      </c>
    </row>
    <row r="23" spans="1:6" s="117" customFormat="1" ht="12.75">
      <c r="A23" s="113" t="s">
        <v>37</v>
      </c>
      <c r="B23" s="114" t="s">
        <v>38</v>
      </c>
      <c r="C23" s="115">
        <f>E23/12</f>
        <v>992.1795000000002</v>
      </c>
      <c r="D23" s="115">
        <f>E23/C5/12</f>
        <v>0.08500000000000002</v>
      </c>
      <c r="E23" s="116">
        <f>C11*0.01</f>
        <v>11906.154000000002</v>
      </c>
      <c r="F23" s="102">
        <f>C23*12</f>
        <v>11906.154000000002</v>
      </c>
    </row>
    <row r="24" spans="1:6" s="120" customFormat="1" ht="12.75">
      <c r="A24" s="118"/>
      <c r="B24" s="93" t="s">
        <v>39</v>
      </c>
      <c r="C24" s="119">
        <f>SUM(C14:C23)</f>
        <v>80106.07663333334</v>
      </c>
      <c r="D24" s="119">
        <f>SUM(D14:D23)</f>
        <v>6.862686150876261</v>
      </c>
      <c r="E24" s="119">
        <f>SUM(E14:E23)</f>
        <v>961272.9195999999</v>
      </c>
      <c r="F24" s="119">
        <f>SUM(F14:F23)</f>
        <v>961272.9195999999</v>
      </c>
    </row>
    <row r="25" spans="1:6" ht="12.75" customHeight="1">
      <c r="A25" s="121" t="s">
        <v>41</v>
      </c>
      <c r="B25" s="122" t="s">
        <v>42</v>
      </c>
      <c r="C25" s="102"/>
      <c r="D25" s="102"/>
      <c r="E25" s="106"/>
      <c r="F25" s="106"/>
    </row>
    <row r="26" spans="1:6" ht="12.75">
      <c r="A26" s="121"/>
      <c r="B26" s="122"/>
      <c r="C26" s="102"/>
      <c r="D26" s="102"/>
      <c r="E26" s="106"/>
      <c r="F26" s="106"/>
    </row>
    <row r="27" spans="1:6" ht="12.75">
      <c r="A27" s="105" t="s">
        <v>43</v>
      </c>
      <c r="B27" s="111" t="s">
        <v>44</v>
      </c>
      <c r="C27" s="102">
        <f>E27/12</f>
        <v>1250</v>
      </c>
      <c r="D27" s="102">
        <f>C27/C5</f>
        <v>0.10708747761871718</v>
      </c>
      <c r="E27" s="106">
        <v>15000</v>
      </c>
      <c r="F27" s="106"/>
    </row>
    <row r="28" spans="1:6" ht="12" customHeight="1">
      <c r="A28" s="105" t="s">
        <v>45</v>
      </c>
      <c r="B28" s="123" t="s">
        <v>72</v>
      </c>
      <c r="C28" s="102">
        <f>E28/12</f>
        <v>3291.6666666666665</v>
      </c>
      <c r="D28" s="102">
        <f>C28/C5</f>
        <v>0.2819970243959552</v>
      </c>
      <c r="E28" s="106">
        <v>39500</v>
      </c>
      <c r="F28" s="106"/>
    </row>
    <row r="29" spans="1:6" ht="12.75">
      <c r="A29" s="105" t="s">
        <v>47</v>
      </c>
      <c r="B29" s="111" t="s">
        <v>73</v>
      </c>
      <c r="C29" s="102">
        <f>E29/12</f>
        <v>3333.3333333333335</v>
      </c>
      <c r="D29" s="102">
        <f>C29/C5</f>
        <v>0.2855666069832458</v>
      </c>
      <c r="E29" s="106">
        <v>40000</v>
      </c>
      <c r="F29" s="106"/>
    </row>
    <row r="30" spans="1:6" ht="12.75">
      <c r="A30" s="105" t="s">
        <v>49</v>
      </c>
      <c r="B30" s="111" t="s">
        <v>74</v>
      </c>
      <c r="C30" s="102">
        <f>E30/12</f>
        <v>1666.6666666666667</v>
      </c>
      <c r="D30" s="102">
        <f>C30/C5</f>
        <v>0.1427833034916229</v>
      </c>
      <c r="E30" s="106">
        <v>20000</v>
      </c>
      <c r="F30" s="106"/>
    </row>
    <row r="31" spans="1:6" ht="12.75">
      <c r="A31" s="105" t="s">
        <v>51</v>
      </c>
      <c r="B31" s="111" t="s">
        <v>75</v>
      </c>
      <c r="C31" s="102">
        <f>E31/12</f>
        <v>3333.3333333333335</v>
      </c>
      <c r="D31" s="102">
        <f>C31/C5</f>
        <v>0.2855666069832458</v>
      </c>
      <c r="E31" s="106">
        <v>40000</v>
      </c>
      <c r="F31" s="106"/>
    </row>
    <row r="32" spans="1:6" ht="12.75">
      <c r="A32" s="105" t="s">
        <v>53</v>
      </c>
      <c r="B32" s="111" t="s">
        <v>76</v>
      </c>
      <c r="C32" s="102">
        <f>E32/12</f>
        <v>2916.6666666666665</v>
      </c>
      <c r="D32" s="102">
        <f>C32/C5</f>
        <v>0.24987078111034006</v>
      </c>
      <c r="E32" s="106">
        <v>35000</v>
      </c>
      <c r="F32" s="106"/>
    </row>
    <row r="33" spans="1:6" ht="12.75">
      <c r="A33" s="105" t="s">
        <v>55</v>
      </c>
      <c r="B33" s="124" t="s">
        <v>77</v>
      </c>
      <c r="C33" s="102">
        <f>E33/12</f>
        <v>3333.3333333333335</v>
      </c>
      <c r="D33" s="102">
        <f>C33/C5</f>
        <v>0.2855666069832458</v>
      </c>
      <c r="E33" s="106">
        <v>40000</v>
      </c>
      <c r="F33" s="106"/>
    </row>
    <row r="34" spans="1:6" ht="12.75">
      <c r="A34" s="125"/>
      <c r="B34" s="126" t="s">
        <v>59</v>
      </c>
      <c r="C34" s="127">
        <f>SUM(C27:C33)</f>
        <v>19125</v>
      </c>
      <c r="D34" s="127">
        <f>SUM(D27:D33)</f>
        <v>1.6384384075663727</v>
      </c>
      <c r="E34" s="127">
        <f>SUM(E27:E33)</f>
        <v>229500</v>
      </c>
      <c r="F34" s="128"/>
    </row>
    <row r="35" spans="1:6" ht="12.75">
      <c r="A35" s="103"/>
      <c r="B35" s="126" t="s">
        <v>60</v>
      </c>
      <c r="C35" s="119"/>
      <c r="D35" s="119">
        <f>SUM(D24+D34)</f>
        <v>8.501124558442633</v>
      </c>
      <c r="E35" s="119"/>
      <c r="F35" s="119"/>
    </row>
    <row r="36" spans="1:6" ht="12.75">
      <c r="A36" s="105"/>
      <c r="B36" s="129" t="s">
        <v>78</v>
      </c>
      <c r="C36" s="130"/>
      <c r="D36" s="130"/>
      <c r="E36" s="130"/>
      <c r="F36" s="130">
        <v>365731.44</v>
      </c>
    </row>
    <row r="37" spans="1:6" ht="12.75">
      <c r="A37" s="131" t="s">
        <v>79</v>
      </c>
      <c r="B37" s="123" t="s">
        <v>80</v>
      </c>
      <c r="C37" s="115"/>
      <c r="D37" s="115"/>
      <c r="E37" s="115">
        <v>39500</v>
      </c>
      <c r="F37" s="132"/>
    </row>
    <row r="38" spans="1:6" ht="12.75">
      <c r="A38" s="131" t="s">
        <v>81</v>
      </c>
      <c r="B38" s="123" t="s">
        <v>82</v>
      </c>
      <c r="C38" s="115"/>
      <c r="D38" s="115"/>
      <c r="E38" s="115">
        <v>196670</v>
      </c>
      <c r="F38" s="132"/>
    </row>
    <row r="39" spans="1:6" s="120" customFormat="1" ht="12.75">
      <c r="A39" s="133"/>
      <c r="B39" s="134" t="s">
        <v>59</v>
      </c>
      <c r="C39" s="135"/>
      <c r="D39" s="135"/>
      <c r="E39" s="135">
        <f>SUM(E37:E38)</f>
        <v>236170</v>
      </c>
      <c r="F39" s="136"/>
    </row>
    <row r="40" spans="1:6" ht="11.25" customHeight="1">
      <c r="A40" s="137"/>
      <c r="B40" s="125" t="s">
        <v>61</v>
      </c>
      <c r="C40" s="138"/>
      <c r="D40" s="139"/>
      <c r="E40" s="139"/>
      <c r="F40" s="139"/>
    </row>
    <row r="41" spans="1:6" ht="12.75">
      <c r="A41" s="137"/>
      <c r="B41" s="103" t="s">
        <v>62</v>
      </c>
      <c r="C41" s="140">
        <v>300</v>
      </c>
      <c r="D41" s="140"/>
      <c r="E41" s="139"/>
      <c r="F41" s="139"/>
    </row>
    <row r="42" spans="1:6" ht="12.75">
      <c r="A42" s="137"/>
      <c r="B42" s="104" t="s">
        <v>63</v>
      </c>
      <c r="C42" s="140">
        <v>250</v>
      </c>
      <c r="D42" s="140"/>
      <c r="E42" s="139"/>
      <c r="F42" s="139"/>
    </row>
    <row r="43" spans="1:6" ht="12.75">
      <c r="A43" s="137"/>
      <c r="B43" s="125" t="s">
        <v>64</v>
      </c>
      <c r="C43" s="140"/>
      <c r="D43" s="139"/>
      <c r="E43" s="139"/>
      <c r="F43" s="139"/>
    </row>
    <row r="44" spans="1:6" ht="12.75">
      <c r="A44" s="137"/>
      <c r="B44" s="104" t="s">
        <v>65</v>
      </c>
      <c r="C44" s="141">
        <v>350</v>
      </c>
      <c r="D44" s="142"/>
      <c r="E44" s="139"/>
      <c r="F44" s="139"/>
    </row>
    <row r="45" spans="1:6" ht="12.75">
      <c r="A45" s="137"/>
      <c r="B45" s="104" t="s">
        <v>83</v>
      </c>
      <c r="C45" s="141">
        <v>350</v>
      </c>
      <c r="D45" s="142"/>
      <c r="E45" s="139"/>
      <c r="F45" s="139"/>
    </row>
    <row r="46" spans="1:6" ht="12.75">
      <c r="A46" s="137"/>
      <c r="B46" s="104" t="s">
        <v>84</v>
      </c>
      <c r="C46" s="140">
        <v>708</v>
      </c>
      <c r="D46" s="142"/>
      <c r="E46" s="139"/>
      <c r="F46" s="139"/>
    </row>
    <row r="47" spans="1:6" ht="12.75">
      <c r="A47" s="137"/>
      <c r="B47" s="104" t="s">
        <v>67</v>
      </c>
      <c r="C47" s="140">
        <v>350</v>
      </c>
      <c r="D47" s="142"/>
      <c r="E47" s="139"/>
      <c r="F47" s="139"/>
    </row>
    <row r="48" spans="1:5" s="120" customFormat="1" ht="15.75" customHeight="1">
      <c r="A48" s="143"/>
      <c r="B48" s="138" t="s">
        <v>68</v>
      </c>
      <c r="C48" s="138">
        <f>SUM(C40:C47)</f>
        <v>2308</v>
      </c>
      <c r="D48" s="138"/>
      <c r="E48" s="144"/>
    </row>
    <row r="49" spans="1:6" ht="39" customHeight="1">
      <c r="A49" s="145"/>
      <c r="B49" s="145"/>
      <c r="C49" s="146"/>
      <c r="D49" s="147"/>
      <c r="E49" s="148"/>
      <c r="F49" s="139"/>
    </row>
    <row r="50" spans="1:6" ht="12.75">
      <c r="A50" s="137"/>
      <c r="B50" s="137"/>
      <c r="C50" s="146"/>
      <c r="D50" s="139"/>
      <c r="E50" s="139"/>
      <c r="F50" s="139"/>
    </row>
    <row r="51" spans="1:6" ht="12.75">
      <c r="A51" s="149"/>
      <c r="B51" s="149"/>
      <c r="C51" s="146"/>
      <c r="D51" s="146"/>
      <c r="E51" s="146"/>
      <c r="F51" s="146"/>
    </row>
    <row r="52" spans="1:6" ht="12.75">
      <c r="A52" s="149"/>
      <c r="B52" s="149"/>
      <c r="C52" s="146"/>
      <c r="D52" s="146"/>
      <c r="E52" s="146"/>
      <c r="F52" s="146"/>
    </row>
    <row r="53" spans="1:6" ht="12.75">
      <c r="A53" s="149"/>
      <c r="B53" s="149"/>
      <c r="C53" s="146"/>
      <c r="D53" s="146"/>
      <c r="E53" s="146"/>
      <c r="F53" s="146"/>
    </row>
    <row r="54" spans="1:6" ht="12.75">
      <c r="A54" s="149"/>
      <c r="B54" s="149"/>
      <c r="C54" s="146"/>
      <c r="D54" s="146"/>
      <c r="E54" s="146"/>
      <c r="F54" s="146"/>
    </row>
    <row r="55" spans="1:6" ht="12.75">
      <c r="A55" s="149"/>
      <c r="B55" s="149"/>
      <c r="C55" s="146"/>
      <c r="D55" s="146"/>
      <c r="E55" s="146"/>
      <c r="F55" s="146"/>
    </row>
    <row r="56" spans="1:6" s="150" customFormat="1" ht="12.75">
      <c r="A56" s="149"/>
      <c r="B56" s="149"/>
      <c r="C56" s="146"/>
      <c r="D56" s="146"/>
      <c r="E56" s="146"/>
      <c r="F56" s="146"/>
    </row>
    <row r="57" spans="1:6" s="150" customFormat="1" ht="12.75">
      <c r="A57" s="149"/>
      <c r="B57" s="149"/>
      <c r="C57" s="146"/>
      <c r="D57" s="146"/>
      <c r="E57" s="146"/>
      <c r="F57" s="146"/>
    </row>
    <row r="58" spans="1:6" s="150" customFormat="1" ht="12.75">
      <c r="A58" s="149"/>
      <c r="B58" s="149"/>
      <c r="C58" s="146"/>
      <c r="D58" s="146"/>
      <c r="E58" s="146"/>
      <c r="F58" s="146"/>
    </row>
    <row r="59" spans="1:6" s="150" customFormat="1" ht="12.75">
      <c r="A59" s="149"/>
      <c r="B59" s="149"/>
      <c r="C59" s="146"/>
      <c r="D59" s="146"/>
      <c r="E59" s="146"/>
      <c r="F59" s="146"/>
    </row>
    <row r="60" spans="1:6" s="150" customFormat="1" ht="12.75">
      <c r="A60" s="149"/>
      <c r="B60" s="149"/>
      <c r="C60" s="146"/>
      <c r="D60" s="146"/>
      <c r="E60" s="146"/>
      <c r="F60" s="146"/>
    </row>
    <row r="61" spans="1:6" s="150" customFormat="1" ht="12.75">
      <c r="A61" s="149"/>
      <c r="B61" s="149"/>
      <c r="C61" s="146"/>
      <c r="D61" s="146"/>
      <c r="E61" s="146"/>
      <c r="F61" s="146"/>
    </row>
    <row r="62" spans="1:6" s="150" customFormat="1" ht="12.75">
      <c r="A62" s="71"/>
      <c r="B62" s="71"/>
      <c r="C62" s="146"/>
      <c r="D62" s="146"/>
      <c r="E62" s="146"/>
      <c r="F62" s="146"/>
    </row>
    <row r="63" spans="1:6" s="150" customFormat="1" ht="12.75">
      <c r="A63" s="71"/>
      <c r="B63" s="71"/>
      <c r="C63" s="146"/>
      <c r="D63" s="146"/>
      <c r="E63" s="146"/>
      <c r="F63" s="146"/>
    </row>
    <row r="64" spans="1:6" s="150" customFormat="1" ht="12.75">
      <c r="A64" s="71"/>
      <c r="B64" s="71"/>
      <c r="C64" s="146"/>
      <c r="D64" s="146"/>
      <c r="E64" s="146"/>
      <c r="F64" s="146"/>
    </row>
    <row r="65" spans="1:6" s="150" customFormat="1" ht="12.75">
      <c r="A65" s="71"/>
      <c r="B65" s="71"/>
      <c r="C65" s="146"/>
      <c r="D65" s="146"/>
      <c r="E65" s="146"/>
      <c r="F65" s="146"/>
    </row>
    <row r="66" spans="1:6" s="150" customFormat="1" ht="12.75">
      <c r="A66" s="71"/>
      <c r="B66" s="71"/>
      <c r="C66" s="146"/>
      <c r="D66" s="146"/>
      <c r="E66" s="146"/>
      <c r="F66" s="146"/>
    </row>
    <row r="67" spans="1:6" s="150" customFormat="1" ht="12.75">
      <c r="A67" s="71"/>
      <c r="B67" s="71"/>
      <c r="C67" s="146"/>
      <c r="D67" s="146"/>
      <c r="E67" s="146"/>
      <c r="F67" s="146"/>
    </row>
    <row r="68" spans="1:6" s="150" customFormat="1" ht="12.75">
      <c r="A68" s="71"/>
      <c r="B68" s="71"/>
      <c r="C68" s="146"/>
      <c r="D68" s="146"/>
      <c r="E68" s="146"/>
      <c r="F68" s="146"/>
    </row>
    <row r="69" spans="1:6" s="150" customFormat="1" ht="12.75">
      <c r="A69" s="71"/>
      <c r="B69" s="71"/>
      <c r="C69" s="146"/>
      <c r="D69" s="146"/>
      <c r="E69" s="146"/>
      <c r="F69" s="146"/>
    </row>
    <row r="70" spans="1:6" s="150" customFormat="1" ht="12.75">
      <c r="A70" s="71"/>
      <c r="B70" s="71"/>
      <c r="C70" s="146"/>
      <c r="D70" s="146"/>
      <c r="E70" s="146"/>
      <c r="F70" s="146"/>
    </row>
    <row r="71" spans="1:6" s="150" customFormat="1" ht="12.75">
      <c r="A71" s="71"/>
      <c r="B71" s="71"/>
      <c r="C71" s="146"/>
      <c r="D71" s="146"/>
      <c r="E71" s="146"/>
      <c r="F71" s="146"/>
    </row>
    <row r="72" spans="1:6" s="150" customFormat="1" ht="12.75">
      <c r="A72" s="71"/>
      <c r="B72" s="71"/>
      <c r="C72" s="146"/>
      <c r="D72" s="146"/>
      <c r="E72" s="146"/>
      <c r="F72" s="146"/>
    </row>
    <row r="73" spans="1:6" s="150" customFormat="1" ht="12.75">
      <c r="A73" s="71"/>
      <c r="B73" s="71"/>
      <c r="C73" s="146"/>
      <c r="D73" s="146"/>
      <c r="E73" s="146"/>
      <c r="F73" s="146"/>
    </row>
    <row r="74" spans="1:6" s="150" customFormat="1" ht="12.75">
      <c r="A74" s="71"/>
      <c r="B74" s="71"/>
      <c r="C74" s="146"/>
      <c r="D74" s="146"/>
      <c r="E74" s="146"/>
      <c r="F74" s="146"/>
    </row>
    <row r="75" spans="1:6" s="150" customFormat="1" ht="12.75">
      <c r="A75" s="71"/>
      <c r="B75" s="71"/>
      <c r="C75" s="146"/>
      <c r="D75" s="146"/>
      <c r="E75" s="146"/>
      <c r="F75" s="146"/>
    </row>
    <row r="76" spans="1:6" s="150" customFormat="1" ht="12.75">
      <c r="A76" s="71"/>
      <c r="B76" s="71"/>
      <c r="C76" s="146"/>
      <c r="D76" s="146"/>
      <c r="E76" s="146"/>
      <c r="F76" s="146"/>
    </row>
    <row r="77" spans="1:6" s="150" customFormat="1" ht="12.75">
      <c r="A77" s="71"/>
      <c r="B77" s="71"/>
      <c r="C77" s="146"/>
      <c r="D77" s="146"/>
      <c r="E77" s="146"/>
      <c r="F77" s="146"/>
    </row>
    <row r="78" spans="1:6" s="150" customFormat="1" ht="12.75">
      <c r="A78" s="71"/>
      <c r="B78" s="71"/>
      <c r="C78" s="146"/>
      <c r="D78" s="146"/>
      <c r="E78" s="146"/>
      <c r="F78" s="146"/>
    </row>
    <row r="79" spans="1:6" s="150" customFormat="1" ht="12.75">
      <c r="A79" s="71"/>
      <c r="B79" s="71"/>
      <c r="C79" s="146"/>
      <c r="D79" s="146"/>
      <c r="E79" s="146"/>
      <c r="F79" s="146"/>
    </row>
    <row r="80" spans="1:6" s="150" customFormat="1" ht="12.75">
      <c r="A80" s="71"/>
      <c r="B80" s="71"/>
      <c r="C80" s="146"/>
      <c r="D80" s="146"/>
      <c r="E80" s="146"/>
      <c r="F80" s="146"/>
    </row>
    <row r="81" spans="1:6" s="150" customFormat="1" ht="12.75">
      <c r="A81" s="71"/>
      <c r="B81" s="71"/>
      <c r="C81" s="146"/>
      <c r="D81" s="146"/>
      <c r="E81" s="146"/>
      <c r="F81" s="146"/>
    </row>
    <row r="82" spans="1:6" s="150" customFormat="1" ht="12.75">
      <c r="A82" s="71"/>
      <c r="B82" s="71"/>
      <c r="C82" s="146"/>
      <c r="D82" s="146"/>
      <c r="E82" s="146"/>
      <c r="F82" s="146"/>
    </row>
    <row r="83" spans="1:6" s="150" customFormat="1" ht="12.75">
      <c r="A83" s="71"/>
      <c r="B83" s="71"/>
      <c r="C83" s="146"/>
      <c r="D83" s="146"/>
      <c r="E83" s="146"/>
      <c r="F83" s="146"/>
    </row>
    <row r="84" spans="1:6" s="150" customFormat="1" ht="12.75">
      <c r="A84" s="71"/>
      <c r="B84" s="71"/>
      <c r="C84" s="146"/>
      <c r="D84" s="146"/>
      <c r="E84" s="146"/>
      <c r="F84" s="146"/>
    </row>
    <row r="85" spans="1:6" s="150" customFormat="1" ht="12.75">
      <c r="A85" s="71"/>
      <c r="B85" s="71"/>
      <c r="C85" s="146"/>
      <c r="D85" s="146"/>
      <c r="E85" s="146"/>
      <c r="F85" s="146"/>
    </row>
    <row r="86" spans="1:6" s="150" customFormat="1" ht="12.75">
      <c r="A86" s="71"/>
      <c r="B86" s="71"/>
      <c r="C86" s="146"/>
      <c r="D86" s="146"/>
      <c r="E86" s="146"/>
      <c r="F86" s="146"/>
    </row>
    <row r="87" spans="1:6" s="150" customFormat="1" ht="12.75">
      <c r="A87" s="71"/>
      <c r="B87" s="71"/>
      <c r="C87" s="146"/>
      <c r="D87" s="146"/>
      <c r="E87" s="146"/>
      <c r="F87" s="146"/>
    </row>
    <row r="88" spans="1:6" s="150" customFormat="1" ht="12.75">
      <c r="A88" s="71"/>
      <c r="B88" s="71"/>
      <c r="C88" s="146"/>
      <c r="D88" s="146"/>
      <c r="E88" s="146"/>
      <c r="F88" s="146"/>
    </row>
    <row r="89" spans="1:6" s="150" customFormat="1" ht="12.75">
      <c r="A89" s="71"/>
      <c r="B89" s="71"/>
      <c r="C89" s="146"/>
      <c r="D89" s="146"/>
      <c r="E89" s="146"/>
      <c r="F89" s="146"/>
    </row>
    <row r="90" spans="1:6" s="150" customFormat="1" ht="12.75">
      <c r="A90" s="71"/>
      <c r="B90" s="71"/>
      <c r="C90" s="146"/>
      <c r="D90" s="146"/>
      <c r="E90" s="146"/>
      <c r="F90" s="146"/>
    </row>
    <row r="91" spans="1:6" s="150" customFormat="1" ht="12.75">
      <c r="A91" s="71"/>
      <c r="B91" s="71"/>
      <c r="C91" s="146"/>
      <c r="D91" s="146"/>
      <c r="E91" s="146"/>
      <c r="F91" s="146"/>
    </row>
    <row r="92" spans="1:6" s="150" customFormat="1" ht="12.75">
      <c r="A92" s="71"/>
      <c r="B92" s="71"/>
      <c r="C92" s="146"/>
      <c r="D92" s="146"/>
      <c r="E92" s="146"/>
      <c r="F92" s="146"/>
    </row>
    <row r="93" spans="1:6" s="150" customFormat="1" ht="12.75">
      <c r="A93" s="71"/>
      <c r="B93" s="71"/>
      <c r="C93" s="71"/>
      <c r="D93" s="146"/>
      <c r="E93" s="146"/>
      <c r="F93" s="146"/>
    </row>
    <row r="94" spans="1:6" s="150" customFormat="1" ht="12.75">
      <c r="A94" s="71"/>
      <c r="B94" s="71"/>
      <c r="C94" s="71"/>
      <c r="D94" s="146"/>
      <c r="E94" s="146"/>
      <c r="F94" s="146"/>
    </row>
    <row r="95" spans="1:6" s="150" customFormat="1" ht="12.75">
      <c r="A95" s="71"/>
      <c r="B95" s="71"/>
      <c r="C95" s="71"/>
      <c r="D95" s="146"/>
      <c r="E95" s="146"/>
      <c r="F95" s="146"/>
    </row>
    <row r="96" spans="1:6" s="150" customFormat="1" ht="12.75">
      <c r="A96" s="71"/>
      <c r="B96" s="71"/>
      <c r="C96" s="71"/>
      <c r="D96" s="146"/>
      <c r="E96" s="146"/>
      <c r="F96" s="146"/>
    </row>
    <row r="97" spans="1:6" s="150" customFormat="1" ht="12.75">
      <c r="A97" s="71"/>
      <c r="B97" s="71"/>
      <c r="C97" s="71"/>
      <c r="D97" s="146"/>
      <c r="E97" s="146"/>
      <c r="F97" s="146"/>
    </row>
  </sheetData>
  <sheetProtection selectLockedCells="1" selectUnlockedCells="1"/>
  <mergeCells count="17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6"/>
  <sheetViews>
    <sheetView tabSelected="1" workbookViewId="0" topLeftCell="A1">
      <selection activeCell="C41" sqref="C41"/>
    </sheetView>
  </sheetViews>
  <sheetFormatPr defaultColWidth="9.140625" defaultRowHeight="12.75"/>
  <cols>
    <col min="1" max="1" width="4.7109375" style="71" customWidth="1"/>
    <col min="2" max="2" width="46.57421875" style="71" customWidth="1"/>
    <col min="3" max="3" width="11.421875" style="71" customWidth="1"/>
    <col min="4" max="4" width="8.57421875" style="71" customWidth="1"/>
    <col min="5" max="5" width="13.00390625" style="71" customWidth="1"/>
    <col min="6" max="6" width="14.8515625" style="71" customWidth="1"/>
    <col min="7" max="7" width="11.140625" style="71" customWidth="1"/>
    <col min="8" max="8" width="13.00390625" style="71" customWidth="1"/>
    <col min="9" max="16384" width="8.8515625" style="71" customWidth="1"/>
  </cols>
  <sheetData>
    <row r="1" spans="2:6" ht="12.75">
      <c r="B1" s="72" t="s">
        <v>0</v>
      </c>
      <c r="C1" s="72"/>
      <c r="E1" s="73"/>
      <c r="F1" s="73"/>
    </row>
    <row r="2" spans="1:6" ht="30" customHeight="1">
      <c r="A2" s="74" t="s">
        <v>86</v>
      </c>
      <c r="B2" s="74"/>
      <c r="C2" s="74"/>
      <c r="D2" s="74"/>
      <c r="E2" s="74"/>
      <c r="F2" s="74"/>
    </row>
    <row r="3" spans="2:6" ht="12.75">
      <c r="B3" s="75" t="s">
        <v>2</v>
      </c>
      <c r="C3" s="76" t="s">
        <v>3</v>
      </c>
      <c r="D3" s="76"/>
      <c r="E3" s="76"/>
      <c r="F3" s="77"/>
    </row>
    <row r="4" spans="2:6" ht="12.75">
      <c r="B4" s="75" t="s">
        <v>4</v>
      </c>
      <c r="C4" s="78">
        <v>6</v>
      </c>
      <c r="D4" s="78"/>
      <c r="E4" s="78"/>
      <c r="F4" s="72"/>
    </row>
    <row r="5" spans="2:6" ht="12.75">
      <c r="B5" s="79" t="s">
        <v>5</v>
      </c>
      <c r="C5" s="78">
        <v>11672.7</v>
      </c>
      <c r="D5" s="78"/>
      <c r="E5" s="78"/>
      <c r="F5" s="72"/>
    </row>
    <row r="6" spans="2:8" ht="12.75">
      <c r="B6" s="79" t="s">
        <v>6</v>
      </c>
      <c r="C6" s="80">
        <v>1774.9</v>
      </c>
      <c r="D6" s="81"/>
      <c r="E6" s="82"/>
      <c r="F6" s="72"/>
      <c r="H6" s="83"/>
    </row>
    <row r="7" spans="2:8" ht="12.75">
      <c r="B7" s="84" t="s">
        <v>7</v>
      </c>
      <c r="C7" s="85">
        <v>1221247.07</v>
      </c>
      <c r="D7" s="86"/>
      <c r="E7" s="87"/>
      <c r="F7" s="88"/>
      <c r="H7" s="83"/>
    </row>
    <row r="8" spans="2:8" ht="12.75">
      <c r="B8" s="84" t="s">
        <v>8</v>
      </c>
      <c r="C8" s="89">
        <v>6</v>
      </c>
      <c r="D8" s="90"/>
      <c r="E8" s="90"/>
      <c r="F8" s="88"/>
      <c r="H8" s="83"/>
    </row>
    <row r="9" spans="2:5" ht="12.75">
      <c r="B9" s="91" t="s">
        <v>9</v>
      </c>
      <c r="C9" s="92">
        <v>8.5</v>
      </c>
      <c r="D9" s="93"/>
      <c r="E9" s="94"/>
    </row>
    <row r="10" spans="2:5" ht="12.75">
      <c r="B10" s="91" t="s">
        <v>10</v>
      </c>
      <c r="C10" s="92">
        <f>C47*12</f>
        <v>27696</v>
      </c>
      <c r="D10" s="93"/>
      <c r="E10" s="94"/>
    </row>
    <row r="11" spans="2:5" ht="12.75">
      <c r="B11" s="91" t="s">
        <v>11</v>
      </c>
      <c r="C11" s="95">
        <f>C5*C9*12</f>
        <v>1190615.4000000001</v>
      </c>
      <c r="D11" s="93">
        <f>C11/12</f>
        <v>99217.95000000001</v>
      </c>
      <c r="E11" s="94"/>
    </row>
    <row r="12" spans="1:6" ht="12.75" customHeight="1">
      <c r="A12" s="96" t="s">
        <v>12</v>
      </c>
      <c r="B12" s="97" t="s">
        <v>13</v>
      </c>
      <c r="C12" s="98" t="s">
        <v>14</v>
      </c>
      <c r="D12" s="98" t="s">
        <v>15</v>
      </c>
      <c r="E12" s="98"/>
      <c r="F12" s="98" t="s">
        <v>16</v>
      </c>
    </row>
    <row r="13" spans="1:6" ht="12.75">
      <c r="A13" s="96"/>
      <c r="B13" s="97"/>
      <c r="C13" s="98"/>
      <c r="D13" s="99" t="s">
        <v>17</v>
      </c>
      <c r="E13" s="99" t="s">
        <v>18</v>
      </c>
      <c r="F13" s="98"/>
    </row>
    <row r="14" spans="1:6" ht="12.75">
      <c r="A14" s="100" t="s">
        <v>19</v>
      </c>
      <c r="B14" s="101" t="s">
        <v>20</v>
      </c>
      <c r="C14" s="102">
        <f>D14*C5</f>
        <v>54161.328</v>
      </c>
      <c r="D14" s="102">
        <v>4.64</v>
      </c>
      <c r="E14" s="102">
        <f>C14*12</f>
        <v>649935.936</v>
      </c>
      <c r="F14" s="102">
        <f>C14*12</f>
        <v>649935.936</v>
      </c>
    </row>
    <row r="15" spans="1:6" ht="12.75">
      <c r="A15" s="103" t="s">
        <v>21</v>
      </c>
      <c r="B15" s="104" t="s">
        <v>22</v>
      </c>
      <c r="C15" s="102">
        <f>D15*C5</f>
        <v>7820.709000000001</v>
      </c>
      <c r="D15" s="102">
        <v>0.67</v>
      </c>
      <c r="E15" s="102">
        <f>C15*12</f>
        <v>93848.508</v>
      </c>
      <c r="F15" s="102">
        <f>C15*12</f>
        <v>93848.508</v>
      </c>
    </row>
    <row r="16" spans="1:6" ht="12.75">
      <c r="A16" s="103" t="s">
        <v>23</v>
      </c>
      <c r="B16" s="104" t="s">
        <v>24</v>
      </c>
      <c r="C16" s="102">
        <v>1350</v>
      </c>
      <c r="D16" s="102">
        <f>C16/C5</f>
        <v>0.11565447582821455</v>
      </c>
      <c r="E16" s="102">
        <f>C16*12</f>
        <v>16200</v>
      </c>
      <c r="F16" s="102">
        <f>C16*12</f>
        <v>16200</v>
      </c>
    </row>
    <row r="17" spans="1:6" ht="12.75">
      <c r="A17" s="105" t="s">
        <v>25</v>
      </c>
      <c r="B17" s="94" t="s">
        <v>26</v>
      </c>
      <c r="C17" s="102">
        <f>E17/12</f>
        <v>43.78</v>
      </c>
      <c r="D17" s="102">
        <f>C17/C5</f>
        <v>0.0037506318161179505</v>
      </c>
      <c r="E17" s="106">
        <f>C8*87.56</f>
        <v>525.36</v>
      </c>
      <c r="F17" s="102">
        <f>C17*12</f>
        <v>525.36</v>
      </c>
    </row>
    <row r="18" spans="1:6" s="110" customFormat="1" ht="12.75">
      <c r="A18" s="107" t="s">
        <v>27</v>
      </c>
      <c r="B18" s="108" t="s">
        <v>28</v>
      </c>
      <c r="C18" s="109">
        <f>E18/12</f>
        <v>147.90833333333333</v>
      </c>
      <c r="D18" s="109">
        <f>C18/C5</f>
        <v>0.012671304268364074</v>
      </c>
      <c r="E18" s="109">
        <f>C6*1</f>
        <v>1774.9</v>
      </c>
      <c r="F18" s="109">
        <f>C18*12</f>
        <v>1774.9</v>
      </c>
    </row>
    <row r="19" spans="1:6" s="110" customFormat="1" ht="12.75">
      <c r="A19" s="107" t="s">
        <v>29</v>
      </c>
      <c r="B19" s="108" t="s">
        <v>30</v>
      </c>
      <c r="C19" s="109">
        <f>E19/12</f>
        <v>310.6075</v>
      </c>
      <c r="D19" s="109">
        <f>C19/C5</f>
        <v>0.026609738963564555</v>
      </c>
      <c r="E19" s="109">
        <f>C6*2.1</f>
        <v>3727.2900000000004</v>
      </c>
      <c r="F19" s="109">
        <f>C19*12</f>
        <v>3727.29</v>
      </c>
    </row>
    <row r="20" spans="1:6" s="112" customFormat="1" ht="12.75">
      <c r="A20" s="105" t="s">
        <v>31</v>
      </c>
      <c r="B20" s="111" t="s">
        <v>32</v>
      </c>
      <c r="C20" s="102">
        <f>C11*0.12/12</f>
        <v>11906.154</v>
      </c>
      <c r="D20" s="102">
        <f>C20/C5</f>
        <v>1.02</v>
      </c>
      <c r="E20" s="106">
        <f>C11*0.12</f>
        <v>142873.848</v>
      </c>
      <c r="F20" s="102">
        <f>C20*12</f>
        <v>142873.848</v>
      </c>
    </row>
    <row r="21" spans="1:6" ht="12.75">
      <c r="A21" s="105" t="s">
        <v>33</v>
      </c>
      <c r="B21" s="111" t="s">
        <v>34</v>
      </c>
      <c r="C21" s="102">
        <f>C11*0.009/12</f>
        <v>892.9615500000001</v>
      </c>
      <c r="D21" s="102">
        <f>C21/C5</f>
        <v>0.0765</v>
      </c>
      <c r="E21" s="106">
        <f>C11*0.009</f>
        <v>10715.538600000002</v>
      </c>
      <c r="F21" s="102">
        <f>C21*12</f>
        <v>10715.538600000002</v>
      </c>
    </row>
    <row r="22" spans="1:6" s="112" customFormat="1" ht="12.75">
      <c r="A22" s="105" t="s">
        <v>35</v>
      </c>
      <c r="B22" s="111" t="s">
        <v>36</v>
      </c>
      <c r="C22" s="102">
        <f>E22/12</f>
        <v>2480.4487500000005</v>
      </c>
      <c r="D22" s="102">
        <f>C22/C5</f>
        <v>0.21250000000000002</v>
      </c>
      <c r="E22" s="106">
        <f>C11*0.025</f>
        <v>29765.385000000006</v>
      </c>
      <c r="F22" s="102">
        <f>C22*12</f>
        <v>29765.385000000006</v>
      </c>
    </row>
    <row r="23" spans="1:6" s="117" customFormat="1" ht="12.75">
      <c r="A23" s="113" t="s">
        <v>37</v>
      </c>
      <c r="B23" s="114" t="s">
        <v>38</v>
      </c>
      <c r="C23" s="115">
        <f>E23/12</f>
        <v>992.1795000000002</v>
      </c>
      <c r="D23" s="115">
        <f>E23/C5/12</f>
        <v>0.08500000000000002</v>
      </c>
      <c r="E23" s="116">
        <f>C11*0.01</f>
        <v>11906.154000000002</v>
      </c>
      <c r="F23" s="102">
        <f>C23*12</f>
        <v>11906.154000000002</v>
      </c>
    </row>
    <row r="24" spans="1:6" s="120" customFormat="1" ht="12.75">
      <c r="A24" s="118"/>
      <c r="B24" s="93" t="s">
        <v>39</v>
      </c>
      <c r="C24" s="119">
        <f>SUM(C14:C23)</f>
        <v>80106.07663333334</v>
      </c>
      <c r="D24" s="119">
        <f>SUM(D14:D23)</f>
        <v>6.862686150876261</v>
      </c>
      <c r="E24" s="119">
        <f>SUM(E14:E23)</f>
        <v>961272.9195999999</v>
      </c>
      <c r="F24" s="119">
        <f>SUM(F14:F23)</f>
        <v>961272.9195999999</v>
      </c>
    </row>
    <row r="25" spans="1:6" ht="12.75" customHeight="1">
      <c r="A25" s="121" t="s">
        <v>41</v>
      </c>
      <c r="B25" s="122" t="s">
        <v>42</v>
      </c>
      <c r="C25" s="102"/>
      <c r="D25" s="102"/>
      <c r="E25" s="106"/>
      <c r="F25" s="106"/>
    </row>
    <row r="26" spans="1:6" ht="12.75">
      <c r="A26" s="121"/>
      <c r="B26" s="122"/>
      <c r="C26" s="102"/>
      <c r="D26" s="102"/>
      <c r="E26" s="106"/>
      <c r="F26" s="106"/>
    </row>
    <row r="27" spans="1:6" ht="12.75">
      <c r="A27" s="105" t="s">
        <v>43</v>
      </c>
      <c r="B27" s="111" t="s">
        <v>44</v>
      </c>
      <c r="C27" s="102">
        <f>E27/12</f>
        <v>1250</v>
      </c>
      <c r="D27" s="102">
        <f>C27/C5</f>
        <v>0.10708747761871718</v>
      </c>
      <c r="E27" s="106">
        <v>15000</v>
      </c>
      <c r="F27" s="106"/>
    </row>
    <row r="28" spans="1:6" ht="12" customHeight="1">
      <c r="A28" s="105" t="s">
        <v>45</v>
      </c>
      <c r="B28" s="123" t="s">
        <v>72</v>
      </c>
      <c r="C28" s="102">
        <f>E28/12</f>
        <v>3291.6666666666665</v>
      </c>
      <c r="D28" s="102">
        <f>C28/C5</f>
        <v>0.2819970243959552</v>
      </c>
      <c r="E28" s="106">
        <v>39500</v>
      </c>
      <c r="F28" s="106"/>
    </row>
    <row r="29" spans="1:6" ht="12.75">
      <c r="A29" s="105" t="s">
        <v>47</v>
      </c>
      <c r="B29" s="111" t="s">
        <v>73</v>
      </c>
      <c r="C29" s="102">
        <f>E29/12</f>
        <v>3333.3333333333335</v>
      </c>
      <c r="D29" s="102">
        <f>C29/C5</f>
        <v>0.2855666069832458</v>
      </c>
      <c r="E29" s="106">
        <v>40000</v>
      </c>
      <c r="F29" s="106"/>
    </row>
    <row r="30" spans="1:6" ht="12.75">
      <c r="A30" s="105" t="s">
        <v>49</v>
      </c>
      <c r="B30" s="111" t="s">
        <v>74</v>
      </c>
      <c r="C30" s="102">
        <f>E30/12</f>
        <v>3333.3333333333335</v>
      </c>
      <c r="D30" s="102">
        <f>C30/C5</f>
        <v>0.2855666069832458</v>
      </c>
      <c r="E30" s="106">
        <v>40000</v>
      </c>
      <c r="F30" s="106"/>
    </row>
    <row r="31" spans="1:6" ht="12.75">
      <c r="A31" s="105" t="s">
        <v>51</v>
      </c>
      <c r="B31" s="111" t="s">
        <v>75</v>
      </c>
      <c r="C31" s="102">
        <f>E31/12</f>
        <v>3333.3333333333335</v>
      </c>
      <c r="D31" s="102">
        <f>C31/C5</f>
        <v>0.2855666069832458</v>
      </c>
      <c r="E31" s="106">
        <v>40000</v>
      </c>
      <c r="F31" s="106"/>
    </row>
    <row r="32" spans="1:6" ht="12.75">
      <c r="A32" s="105" t="s">
        <v>53</v>
      </c>
      <c r="B32" s="124" t="s">
        <v>77</v>
      </c>
      <c r="C32" s="102">
        <f>E32/12</f>
        <v>4583.333333333333</v>
      </c>
      <c r="D32" s="102">
        <f>C32/C5</f>
        <v>0.39265408460196294</v>
      </c>
      <c r="E32" s="106">
        <v>55000</v>
      </c>
      <c r="F32" s="106"/>
    </row>
    <row r="33" spans="1:6" ht="12.75">
      <c r="A33" s="125"/>
      <c r="B33" s="126" t="s">
        <v>59</v>
      </c>
      <c r="C33" s="127">
        <f>SUM(C27:C32)</f>
        <v>19125</v>
      </c>
      <c r="D33" s="127">
        <f>SUM(D27:D32)</f>
        <v>1.6384384075663727</v>
      </c>
      <c r="E33" s="127">
        <f>SUM(E27:E32)</f>
        <v>229500</v>
      </c>
      <c r="F33" s="128"/>
    </row>
    <row r="34" spans="1:6" ht="12.75">
      <c r="A34" s="103"/>
      <c r="B34" s="126" t="s">
        <v>60</v>
      </c>
      <c r="C34" s="119"/>
      <c r="D34" s="119">
        <f>SUM(D24+D33)</f>
        <v>8.501124558442633</v>
      </c>
      <c r="E34" s="119"/>
      <c r="F34" s="119"/>
    </row>
    <row r="35" spans="1:6" ht="12.75">
      <c r="A35" s="105"/>
      <c r="B35" s="129" t="s">
        <v>78</v>
      </c>
      <c r="C35" s="130"/>
      <c r="D35" s="130"/>
      <c r="E35" s="130"/>
      <c r="F35" s="130">
        <v>365731.44</v>
      </c>
    </row>
    <row r="36" spans="1:6" ht="12.75">
      <c r="A36" s="131" t="s">
        <v>79</v>
      </c>
      <c r="B36" s="123" t="s">
        <v>80</v>
      </c>
      <c r="C36" s="115"/>
      <c r="D36" s="115"/>
      <c r="E36" s="115">
        <v>39500</v>
      </c>
      <c r="F36" s="132"/>
    </row>
    <row r="37" spans="1:6" ht="12.75">
      <c r="A37" s="131" t="s">
        <v>81</v>
      </c>
      <c r="B37" s="123" t="s">
        <v>82</v>
      </c>
      <c r="C37" s="115"/>
      <c r="D37" s="115"/>
      <c r="E37" s="115">
        <v>196670</v>
      </c>
      <c r="F37" s="132"/>
    </row>
    <row r="38" spans="1:6" s="120" customFormat="1" ht="12.75">
      <c r="A38" s="133"/>
      <c r="B38" s="134" t="s">
        <v>59</v>
      </c>
      <c r="C38" s="135"/>
      <c r="D38" s="135"/>
      <c r="E38" s="135">
        <f>SUM(E36:E37)</f>
        <v>236170</v>
      </c>
      <c r="F38" s="136"/>
    </row>
    <row r="39" spans="1:6" ht="11.25" customHeight="1">
      <c r="A39" s="137"/>
      <c r="B39" s="125" t="s">
        <v>61</v>
      </c>
      <c r="C39" s="138"/>
      <c r="D39" s="139"/>
      <c r="E39" s="139"/>
      <c r="F39" s="139"/>
    </row>
    <row r="40" spans="1:6" ht="12.75">
      <c r="A40" s="137"/>
      <c r="B40" s="103" t="s">
        <v>62</v>
      </c>
      <c r="C40" s="140">
        <v>300</v>
      </c>
      <c r="D40" s="140"/>
      <c r="E40" s="139"/>
      <c r="F40" s="139"/>
    </row>
    <row r="41" spans="1:6" ht="12.75">
      <c r="A41" s="137"/>
      <c r="B41" s="104" t="s">
        <v>63</v>
      </c>
      <c r="C41" s="140">
        <v>250</v>
      </c>
      <c r="D41" s="140"/>
      <c r="E41" s="139"/>
      <c r="F41" s="139"/>
    </row>
    <row r="42" spans="1:6" ht="12.75">
      <c r="A42" s="137"/>
      <c r="B42" s="125" t="s">
        <v>64</v>
      </c>
      <c r="C42" s="140"/>
      <c r="D42" s="139"/>
      <c r="E42" s="139"/>
      <c r="F42" s="139"/>
    </row>
    <row r="43" spans="1:6" ht="12.75">
      <c r="A43" s="137"/>
      <c r="B43" s="104" t="s">
        <v>65</v>
      </c>
      <c r="C43" s="141">
        <v>350</v>
      </c>
      <c r="D43" s="142"/>
      <c r="E43" s="139"/>
      <c r="F43" s="139"/>
    </row>
    <row r="44" spans="1:6" ht="12.75">
      <c r="A44" s="137"/>
      <c r="B44" s="104" t="s">
        <v>83</v>
      </c>
      <c r="C44" s="141">
        <v>350</v>
      </c>
      <c r="D44" s="142"/>
      <c r="E44" s="139"/>
      <c r="F44" s="139"/>
    </row>
    <row r="45" spans="1:6" ht="12.75">
      <c r="A45" s="137"/>
      <c r="B45" s="104" t="s">
        <v>84</v>
      </c>
      <c r="C45" s="140">
        <v>708</v>
      </c>
      <c r="D45" s="142"/>
      <c r="E45" s="139"/>
      <c r="F45" s="139"/>
    </row>
    <row r="46" spans="1:6" ht="12.75">
      <c r="A46" s="137"/>
      <c r="B46" s="104" t="s">
        <v>67</v>
      </c>
      <c r="C46" s="140">
        <v>350</v>
      </c>
      <c r="D46" s="142"/>
      <c r="E46" s="139"/>
      <c r="F46" s="139"/>
    </row>
    <row r="47" spans="1:5" s="120" customFormat="1" ht="15.75" customHeight="1">
      <c r="A47" s="143"/>
      <c r="B47" s="138" t="s">
        <v>68</v>
      </c>
      <c r="C47" s="138">
        <f>SUM(C39:C46)</f>
        <v>2308</v>
      </c>
      <c r="D47" s="138"/>
      <c r="E47" s="144"/>
    </row>
    <row r="48" spans="1:6" ht="39" customHeight="1">
      <c r="A48" s="145"/>
      <c r="B48" s="145"/>
      <c r="C48" s="146"/>
      <c r="D48" s="147"/>
      <c r="E48" s="148"/>
      <c r="F48" s="139"/>
    </row>
    <row r="49" spans="1:6" ht="12.75">
      <c r="A49" s="137"/>
      <c r="B49" s="137"/>
      <c r="C49" s="146"/>
      <c r="D49" s="139"/>
      <c r="E49" s="139"/>
      <c r="F49" s="139"/>
    </row>
    <row r="50" spans="1:6" ht="12.75">
      <c r="A50" s="149"/>
      <c r="B50" s="149"/>
      <c r="C50" s="146"/>
      <c r="D50" s="146"/>
      <c r="E50" s="146"/>
      <c r="F50" s="146"/>
    </row>
    <row r="51" spans="1:6" ht="12.75">
      <c r="A51" s="149"/>
      <c r="B51" s="149"/>
      <c r="C51" s="146"/>
      <c r="D51" s="146"/>
      <c r="E51" s="146"/>
      <c r="F51" s="146"/>
    </row>
    <row r="52" spans="1:6" ht="12.75">
      <c r="A52" s="149"/>
      <c r="B52" s="149"/>
      <c r="C52" s="146"/>
      <c r="D52" s="146"/>
      <c r="E52" s="146"/>
      <c r="F52" s="146"/>
    </row>
    <row r="53" spans="1:6" ht="12.75">
      <c r="A53" s="149"/>
      <c r="B53" s="149"/>
      <c r="C53" s="146"/>
      <c r="D53" s="146"/>
      <c r="E53" s="146"/>
      <c r="F53" s="146"/>
    </row>
    <row r="54" spans="1:6" ht="12.75">
      <c r="A54" s="149"/>
      <c r="B54" s="149"/>
      <c r="C54" s="146"/>
      <c r="D54" s="146"/>
      <c r="E54" s="146"/>
      <c r="F54" s="146"/>
    </row>
    <row r="55" spans="1:6" s="150" customFormat="1" ht="12.75">
      <c r="A55" s="149"/>
      <c r="B55" s="149"/>
      <c r="C55" s="146"/>
      <c r="D55" s="146"/>
      <c r="E55" s="146"/>
      <c r="F55" s="146"/>
    </row>
    <row r="56" spans="1:6" s="150" customFormat="1" ht="12.75">
      <c r="A56" s="149"/>
      <c r="B56" s="149"/>
      <c r="C56" s="146"/>
      <c r="D56" s="146"/>
      <c r="E56" s="146"/>
      <c r="F56" s="146"/>
    </row>
    <row r="57" spans="1:6" s="150" customFormat="1" ht="12.75">
      <c r="A57" s="149"/>
      <c r="B57" s="149"/>
      <c r="C57" s="146"/>
      <c r="D57" s="146"/>
      <c r="E57" s="146"/>
      <c r="F57" s="146"/>
    </row>
    <row r="58" spans="1:6" s="150" customFormat="1" ht="12.75">
      <c r="A58" s="149"/>
      <c r="B58" s="149"/>
      <c r="C58" s="146"/>
      <c r="D58" s="146"/>
      <c r="E58" s="146"/>
      <c r="F58" s="146"/>
    </row>
    <row r="59" spans="1:6" s="150" customFormat="1" ht="12.75">
      <c r="A59" s="149"/>
      <c r="B59" s="149"/>
      <c r="C59" s="146"/>
      <c r="D59" s="146"/>
      <c r="E59" s="146"/>
      <c r="F59" s="146"/>
    </row>
    <row r="60" spans="1:6" s="150" customFormat="1" ht="12.75">
      <c r="A60" s="149"/>
      <c r="B60" s="149"/>
      <c r="C60" s="146"/>
      <c r="D60" s="146"/>
      <c r="E60" s="146"/>
      <c r="F60" s="146"/>
    </row>
    <row r="61" spans="1:6" s="150" customFormat="1" ht="12.75">
      <c r="A61" s="71"/>
      <c r="B61" s="71"/>
      <c r="C61" s="146"/>
      <c r="D61" s="146"/>
      <c r="E61" s="146"/>
      <c r="F61" s="146"/>
    </row>
    <row r="62" spans="1:6" s="150" customFormat="1" ht="12.75">
      <c r="A62" s="71"/>
      <c r="B62" s="71"/>
      <c r="C62" s="146"/>
      <c r="D62" s="146"/>
      <c r="E62" s="146"/>
      <c r="F62" s="146"/>
    </row>
    <row r="63" spans="1:6" s="150" customFormat="1" ht="12.75">
      <c r="A63" s="71"/>
      <c r="B63" s="71"/>
      <c r="C63" s="146"/>
      <c r="D63" s="146"/>
      <c r="E63" s="146"/>
      <c r="F63" s="146"/>
    </row>
    <row r="64" spans="1:6" s="150" customFormat="1" ht="12.75">
      <c r="A64" s="71"/>
      <c r="B64" s="71"/>
      <c r="C64" s="146"/>
      <c r="D64" s="146"/>
      <c r="E64" s="146"/>
      <c r="F64" s="146"/>
    </row>
    <row r="65" spans="1:6" s="150" customFormat="1" ht="12.75">
      <c r="A65" s="71"/>
      <c r="B65" s="71"/>
      <c r="C65" s="146"/>
      <c r="D65" s="146"/>
      <c r="E65" s="146"/>
      <c r="F65" s="146"/>
    </row>
    <row r="66" spans="1:6" s="150" customFormat="1" ht="12.75">
      <c r="A66" s="71"/>
      <c r="B66" s="71"/>
      <c r="C66" s="146"/>
      <c r="D66" s="146"/>
      <c r="E66" s="146"/>
      <c r="F66" s="146"/>
    </row>
    <row r="67" spans="1:6" s="150" customFormat="1" ht="12.75">
      <c r="A67" s="71"/>
      <c r="B67" s="71"/>
      <c r="C67" s="146"/>
      <c r="D67" s="146"/>
      <c r="E67" s="146"/>
      <c r="F67" s="146"/>
    </row>
    <row r="68" spans="1:6" s="150" customFormat="1" ht="12.75">
      <c r="A68" s="71"/>
      <c r="B68" s="71"/>
      <c r="C68" s="146"/>
      <c r="D68" s="146"/>
      <c r="E68" s="146"/>
      <c r="F68" s="146"/>
    </row>
    <row r="69" spans="1:6" s="150" customFormat="1" ht="12.75">
      <c r="A69" s="71"/>
      <c r="B69" s="71"/>
      <c r="C69" s="146"/>
      <c r="D69" s="146"/>
      <c r="E69" s="146"/>
      <c r="F69" s="146"/>
    </row>
    <row r="70" spans="1:6" s="150" customFormat="1" ht="12.75">
      <c r="A70" s="71"/>
      <c r="B70" s="71"/>
      <c r="C70" s="146"/>
      <c r="D70" s="146"/>
      <c r="E70" s="146"/>
      <c r="F70" s="146"/>
    </row>
    <row r="71" spans="1:6" s="150" customFormat="1" ht="12.75">
      <c r="A71" s="71"/>
      <c r="B71" s="71"/>
      <c r="C71" s="146"/>
      <c r="D71" s="146"/>
      <c r="E71" s="146"/>
      <c r="F71" s="146"/>
    </row>
    <row r="72" spans="1:6" s="150" customFormat="1" ht="12.75">
      <c r="A72" s="71"/>
      <c r="B72" s="71"/>
      <c r="C72" s="146"/>
      <c r="D72" s="146"/>
      <c r="E72" s="146"/>
      <c r="F72" s="146"/>
    </row>
    <row r="73" spans="1:6" s="150" customFormat="1" ht="12.75">
      <c r="A73" s="71"/>
      <c r="B73" s="71"/>
      <c r="C73" s="146"/>
      <c r="D73" s="146"/>
      <c r="E73" s="146"/>
      <c r="F73" s="146"/>
    </row>
    <row r="74" spans="1:6" s="150" customFormat="1" ht="12.75">
      <c r="A74" s="71"/>
      <c r="B74" s="71"/>
      <c r="C74" s="146"/>
      <c r="D74" s="146"/>
      <c r="E74" s="146"/>
      <c r="F74" s="146"/>
    </row>
    <row r="75" spans="1:6" s="150" customFormat="1" ht="12.75">
      <c r="A75" s="71"/>
      <c r="B75" s="71"/>
      <c r="C75" s="146"/>
      <c r="D75" s="146"/>
      <c r="E75" s="146"/>
      <c r="F75" s="146"/>
    </row>
    <row r="76" spans="1:6" s="150" customFormat="1" ht="12.75">
      <c r="A76" s="71"/>
      <c r="B76" s="71"/>
      <c r="C76" s="146"/>
      <c r="D76" s="146"/>
      <c r="E76" s="146"/>
      <c r="F76" s="146"/>
    </row>
    <row r="77" spans="1:6" s="150" customFormat="1" ht="12.75">
      <c r="A77" s="71"/>
      <c r="B77" s="71"/>
      <c r="C77" s="146"/>
      <c r="D77" s="146"/>
      <c r="E77" s="146"/>
      <c r="F77" s="146"/>
    </row>
    <row r="78" spans="1:6" s="150" customFormat="1" ht="12.75">
      <c r="A78" s="71"/>
      <c r="B78" s="71"/>
      <c r="C78" s="146"/>
      <c r="D78" s="146"/>
      <c r="E78" s="146"/>
      <c r="F78" s="146"/>
    </row>
    <row r="79" spans="1:6" s="150" customFormat="1" ht="12.75">
      <c r="A79" s="71"/>
      <c r="B79" s="71"/>
      <c r="C79" s="146"/>
      <c r="D79" s="146"/>
      <c r="E79" s="146"/>
      <c r="F79" s="146"/>
    </row>
    <row r="80" spans="1:6" s="150" customFormat="1" ht="12.75">
      <c r="A80" s="71"/>
      <c r="B80" s="71"/>
      <c r="C80" s="146"/>
      <c r="D80" s="146"/>
      <c r="E80" s="146"/>
      <c r="F80" s="146"/>
    </row>
    <row r="81" spans="1:6" s="150" customFormat="1" ht="12.75">
      <c r="A81" s="71"/>
      <c r="B81" s="71"/>
      <c r="C81" s="146"/>
      <c r="D81" s="146"/>
      <c r="E81" s="146"/>
      <c r="F81" s="146"/>
    </row>
    <row r="82" spans="1:6" s="150" customFormat="1" ht="12.75">
      <c r="A82" s="71"/>
      <c r="B82" s="71"/>
      <c r="C82" s="146"/>
      <c r="D82" s="146"/>
      <c r="E82" s="146"/>
      <c r="F82" s="146"/>
    </row>
    <row r="83" spans="1:6" s="150" customFormat="1" ht="12.75">
      <c r="A83" s="71"/>
      <c r="B83" s="71"/>
      <c r="C83" s="146"/>
      <c r="D83" s="146"/>
      <c r="E83" s="146"/>
      <c r="F83" s="146"/>
    </row>
    <row r="84" spans="1:6" s="150" customFormat="1" ht="12.75">
      <c r="A84" s="71"/>
      <c r="B84" s="71"/>
      <c r="C84" s="146"/>
      <c r="D84" s="146"/>
      <c r="E84" s="146"/>
      <c r="F84" s="146"/>
    </row>
    <row r="85" spans="1:6" s="150" customFormat="1" ht="12.75">
      <c r="A85" s="71"/>
      <c r="B85" s="71"/>
      <c r="C85" s="146"/>
      <c r="D85" s="146"/>
      <c r="E85" s="146"/>
      <c r="F85" s="146"/>
    </row>
    <row r="86" spans="1:6" s="150" customFormat="1" ht="12.75">
      <c r="A86" s="71"/>
      <c r="B86" s="71"/>
      <c r="C86" s="146"/>
      <c r="D86" s="146"/>
      <c r="E86" s="146"/>
      <c r="F86" s="146"/>
    </row>
    <row r="87" spans="1:6" s="150" customFormat="1" ht="12.75">
      <c r="A87" s="71"/>
      <c r="B87" s="71"/>
      <c r="C87" s="146"/>
      <c r="D87" s="146"/>
      <c r="E87" s="146"/>
      <c r="F87" s="146"/>
    </row>
    <row r="88" spans="1:6" s="150" customFormat="1" ht="12.75">
      <c r="A88" s="71"/>
      <c r="B88" s="71"/>
      <c r="C88" s="146"/>
      <c r="D88" s="146"/>
      <c r="E88" s="146"/>
      <c r="F88" s="146"/>
    </row>
    <row r="89" spans="1:6" s="150" customFormat="1" ht="12.75">
      <c r="A89" s="71"/>
      <c r="B89" s="71"/>
      <c r="C89" s="146"/>
      <c r="D89" s="146"/>
      <c r="E89" s="146"/>
      <c r="F89" s="146"/>
    </row>
    <row r="90" spans="1:6" s="150" customFormat="1" ht="12.75">
      <c r="A90" s="71"/>
      <c r="B90" s="71"/>
      <c r="C90" s="146"/>
      <c r="D90" s="146"/>
      <c r="E90" s="146"/>
      <c r="F90" s="146"/>
    </row>
    <row r="91" spans="1:6" s="150" customFormat="1" ht="12.75">
      <c r="A91" s="71"/>
      <c r="B91" s="71"/>
      <c r="C91" s="146"/>
      <c r="D91" s="146"/>
      <c r="E91" s="146"/>
      <c r="F91" s="146"/>
    </row>
    <row r="92" spans="1:6" s="150" customFormat="1" ht="12.75">
      <c r="A92" s="71"/>
      <c r="B92" s="71"/>
      <c r="C92" s="71"/>
      <c r="D92" s="146"/>
      <c r="E92" s="146"/>
      <c r="F92" s="146"/>
    </row>
    <row r="93" spans="1:6" s="150" customFormat="1" ht="12.75">
      <c r="A93" s="71"/>
      <c r="B93" s="71"/>
      <c r="C93" s="71"/>
      <c r="D93" s="146"/>
      <c r="E93" s="146"/>
      <c r="F93" s="146"/>
    </row>
    <row r="94" spans="1:6" s="150" customFormat="1" ht="12.75">
      <c r="A94" s="71"/>
      <c r="B94" s="71"/>
      <c r="C94" s="71"/>
      <c r="D94" s="146"/>
      <c r="E94" s="146"/>
      <c r="F94" s="146"/>
    </row>
    <row r="95" spans="1:6" s="150" customFormat="1" ht="12.75">
      <c r="A95" s="71"/>
      <c r="B95" s="71"/>
      <c r="C95" s="71"/>
      <c r="D95" s="146"/>
      <c r="E95" s="146"/>
      <c r="F95" s="146"/>
    </row>
    <row r="96" spans="1:6" s="150" customFormat="1" ht="12.75">
      <c r="A96" s="71"/>
      <c r="B96" s="71"/>
      <c r="C96" s="71"/>
      <c r="D96" s="146"/>
      <c r="E96" s="146"/>
      <c r="F96" s="146"/>
    </row>
  </sheetData>
  <sheetProtection selectLockedCells="1" selectUnlockedCells="1"/>
  <mergeCells count="17">
    <mergeCell ref="B1:C1"/>
    <mergeCell ref="E1:F1"/>
    <mergeCell ref="A2:F2"/>
    <mergeCell ref="C3:E3"/>
    <mergeCell ref="C4:E4"/>
    <mergeCell ref="C5:E5"/>
    <mergeCell ref="A12:A13"/>
    <mergeCell ref="B12:B13"/>
    <mergeCell ref="C12:C13"/>
    <mergeCell ref="D12:E12"/>
    <mergeCell ref="F12:F13"/>
    <mergeCell ref="A25:A26"/>
    <mergeCell ref="B25:B26"/>
    <mergeCell ref="C25:C26"/>
    <mergeCell ref="D25:D26"/>
    <mergeCell ref="E25:E26"/>
    <mergeCell ref="F25:F26"/>
  </mergeCells>
  <printOptions/>
  <pageMargins left="0.25" right="0.25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</cp:lastModifiedBy>
  <cp:lastPrinted>2020-11-26T03:36:39Z</cp:lastPrinted>
  <dcterms:modified xsi:type="dcterms:W3CDTF">2021-02-02T06:24:26Z</dcterms:modified>
  <cp:category/>
  <cp:version/>
  <cp:contentType/>
  <cp:contentStatus/>
  <cp:revision>12</cp:revision>
</cp:coreProperties>
</file>